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365" activeTab="0"/>
  </bookViews>
  <sheets>
    <sheet name="a3.1" sheetId="1" r:id="rId1"/>
  </sheets>
  <definedNames>
    <definedName name="_xlnm.Print_Area" localSheetId="0">'a3.1'!$A$1:$AD$77</definedName>
  </definedNames>
  <calcPr fullCalcOnLoad="1"/>
</workbook>
</file>

<file path=xl/sharedStrings.xml><?xml version="1.0" encoding="utf-8"?>
<sst xmlns="http://schemas.openxmlformats.org/spreadsheetml/2006/main" count="70" uniqueCount="69">
  <si>
    <t>Table A.3.1</t>
  </si>
  <si>
    <t xml:space="preserve">Merchant Banks' Statement of Assets &amp; Liabilities - Assets  1/ </t>
  </si>
  <si>
    <t>(=N= Million)</t>
  </si>
  <si>
    <t>ASSETS</t>
  </si>
  <si>
    <t>1998</t>
  </si>
  <si>
    <t>1999</t>
  </si>
  <si>
    <t>2000</t>
  </si>
  <si>
    <t>RESERVES</t>
  </si>
  <si>
    <t>Currency</t>
  </si>
  <si>
    <t>Deposits with CBN:</t>
  </si>
  <si>
    <t>[i]  Reserve  Requirements</t>
  </si>
  <si>
    <t>[ii] Current Accounts</t>
  </si>
  <si>
    <t>[iii] Stabilization  Securities</t>
  </si>
  <si>
    <t>FOREIGN   ASSETS</t>
  </si>
  <si>
    <t>Claims on Non-resident Banks:</t>
  </si>
  <si>
    <t>[i]  Balances held with banks outside Nigeria</t>
  </si>
  <si>
    <t>[ii] Balances held with offices and branches outside Nigeria</t>
  </si>
  <si>
    <t>[iii] Loans &amp; Advances to Banks outside Nigeria</t>
  </si>
  <si>
    <t>Bills Discounted Payable outside Nigeria</t>
  </si>
  <si>
    <t xml:space="preserve">CLAIMS ON CENTRAL  GOVERNMENT </t>
  </si>
  <si>
    <t>Treasury  Bills</t>
  </si>
  <si>
    <t>Treasury  Certificates</t>
  </si>
  <si>
    <t>Development  Stocks</t>
  </si>
  <si>
    <t>Loans &amp; Advances to Central Government</t>
  </si>
  <si>
    <t>Bankers Unit  Fund</t>
  </si>
  <si>
    <t>-</t>
  </si>
  <si>
    <t>CLAIMS ON STATE &amp; LOCAL GOVERNMENT</t>
  </si>
  <si>
    <t xml:space="preserve">Loans &amp; Advances to State Government </t>
  </si>
  <si>
    <t>Loans &amp; Advances to Local Government</t>
  </si>
  <si>
    <t xml:space="preserve">CLAIMS ON PRIVATE SECTOR </t>
  </si>
  <si>
    <t>Loans &amp; Advances to Other Customers</t>
  </si>
  <si>
    <t>Loans &amp; Advances to Nigeria  Banks Subsidiaries</t>
  </si>
  <si>
    <t>Bills Discounted from non-bank sources</t>
  </si>
  <si>
    <t>Investments:</t>
  </si>
  <si>
    <t>[i] Ordinary Shares</t>
  </si>
  <si>
    <t>[ii] Preference Shares</t>
  </si>
  <si>
    <t>[iii] Debentures</t>
  </si>
  <si>
    <t>[iv] Subsidiaries</t>
  </si>
  <si>
    <t>[v] Other  investments</t>
  </si>
  <si>
    <t>Commercial papers</t>
  </si>
  <si>
    <t>Bankers Acceptances</t>
  </si>
  <si>
    <t>Factored Debt</t>
  </si>
  <si>
    <t>Advances Under Lease</t>
  </si>
  <si>
    <t>CLAIMS ON OTHER FINANCIAL INSTITUTIONS</t>
  </si>
  <si>
    <t>UNCLASSIFIED  ASSETS</t>
  </si>
  <si>
    <t>Fixed  Assets</t>
  </si>
  <si>
    <t>Domestic Inter-Bank Claims:</t>
  </si>
  <si>
    <t>[i] Bills Discounted from Banks in Nigeria</t>
  </si>
  <si>
    <t>[ii] Money at call with Banks</t>
  </si>
  <si>
    <t>[iii] Inter-bank Placements</t>
  </si>
  <si>
    <t>[iv] Balances held with banks in Nigeria</t>
  </si>
  <si>
    <t>[v] Loans &amp; Advances to  other Banks in Nigeria</t>
  </si>
  <si>
    <t>[vi] Checks for  Collection</t>
  </si>
  <si>
    <t>Money at call outside banks</t>
  </si>
  <si>
    <t>Certificates of Deposit</t>
  </si>
  <si>
    <t>Placement with Discount Houses</t>
  </si>
  <si>
    <t>Other Assets:</t>
  </si>
  <si>
    <t>Receivables</t>
  </si>
  <si>
    <t>Pre-payments</t>
  </si>
  <si>
    <t>Bills Payable</t>
  </si>
  <si>
    <t>Suspense</t>
  </si>
  <si>
    <t>Sundry Debtors</t>
  </si>
  <si>
    <t>FEM</t>
  </si>
  <si>
    <t>CBN  naira Depreciation</t>
  </si>
  <si>
    <t>NDIC</t>
  </si>
  <si>
    <t>Miscellaneous</t>
  </si>
  <si>
    <t>TOTAL ASSETS</t>
  </si>
  <si>
    <t>Note: Merchant banking started in 1972</t>
  </si>
  <si>
    <t xml:space="preserve"> Merchant banking was abolished in 2001 with the commencement of universal banking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</si>
</sst>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mmm\-yy_)"/>
    <numFmt numFmtId="166" formatCode="#,##0.0"/>
    <numFmt numFmtId="167" formatCode="#,##0.0_);[Red]\(#,##0.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>
      <alignment horizontal="center"/>
    </xf>
    <xf numFmtId="165" fontId="2" fillId="33" borderId="11" xfId="0" applyNumberFormat="1" applyFont="1" applyFill="1" applyBorder="1" applyAlignment="1" applyProtection="1" quotePrefix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66" fontId="2" fillId="35" borderId="0" xfId="0" applyNumberFormat="1" applyFont="1" applyFill="1" applyBorder="1" applyAlignment="1" applyProtection="1">
      <alignment/>
      <protection/>
    </xf>
    <xf numFmtId="166" fontId="5" fillId="35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166" fontId="6" fillId="35" borderId="0" xfId="0" applyNumberFormat="1" applyFont="1" applyFill="1" applyBorder="1" applyAlignment="1" applyProtection="1">
      <alignment/>
      <protection/>
    </xf>
    <xf numFmtId="166" fontId="3" fillId="35" borderId="0" xfId="0" applyNumberFormat="1" applyFont="1" applyFill="1" applyBorder="1" applyAlignment="1" applyProtection="1">
      <alignment/>
      <protection/>
    </xf>
    <xf numFmtId="166" fontId="3" fillId="35" borderId="0" xfId="42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166" fontId="3" fillId="35" borderId="0" xfId="0" applyNumberFormat="1" applyFont="1" applyFill="1" applyBorder="1" applyAlignment="1" applyProtection="1">
      <alignment horizontal="center"/>
      <protection/>
    </xf>
    <xf numFmtId="166" fontId="5" fillId="35" borderId="0" xfId="0" applyNumberFormat="1" applyFont="1" applyFill="1" applyBorder="1" applyAlignment="1">
      <alignment/>
    </xf>
    <xf numFmtId="166" fontId="5" fillId="35" borderId="0" xfId="0" applyNumberFormat="1" applyFont="1" applyFill="1" applyBorder="1" applyAlignment="1">
      <alignment horizontal="center"/>
    </xf>
    <xf numFmtId="166" fontId="5" fillId="35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66" fontId="2" fillId="35" borderId="11" xfId="0" applyNumberFormat="1" applyFont="1" applyFill="1" applyBorder="1" applyAlignment="1" applyProtection="1">
      <alignment/>
      <protection/>
    </xf>
    <xf numFmtId="166" fontId="2" fillId="0" borderId="11" xfId="0" applyNumberFormat="1" applyFont="1" applyBorder="1" applyAlignment="1" applyProtection="1">
      <alignment/>
      <protection/>
    </xf>
    <xf numFmtId="166" fontId="5" fillId="35" borderId="11" xfId="42" applyNumberFormat="1" applyFont="1" applyFill="1" applyBorder="1" applyAlignment="1">
      <alignment/>
    </xf>
    <xf numFmtId="166" fontId="5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6" fontId="5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E75"/>
  <sheetViews>
    <sheetView tabSelected="1" view="pageBreakPreview" zoomScale="56" zoomScaleNormal="75" zoomScaleSheetLayoutView="56" zoomScalePageLayoutView="0" workbookViewId="0" topLeftCell="A31">
      <selection activeCell="N24" sqref="N24"/>
    </sheetView>
  </sheetViews>
  <sheetFormatPr defaultColWidth="9.140625" defaultRowHeight="12.75"/>
  <cols>
    <col min="1" max="1" width="65.8515625" style="2" customWidth="1"/>
    <col min="2" max="30" width="12.7109375" style="2" customWidth="1"/>
    <col min="31" max="16384" width="9.140625" style="2" customWidth="1"/>
  </cols>
  <sheetData>
    <row r="1" spans="1:3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5"/>
      <c r="W1" s="35"/>
      <c r="X1" s="35"/>
      <c r="Y1" s="35"/>
      <c r="Z1" s="35"/>
      <c r="AA1" s="35"/>
      <c r="AB1" s="35"/>
      <c r="AC1" s="35"/>
      <c r="AD1" s="35"/>
    </row>
    <row r="2" spans="1:30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6"/>
      <c r="W2" s="36"/>
      <c r="X2" s="36"/>
      <c r="Y2" s="36"/>
      <c r="Z2" s="36"/>
      <c r="AA2" s="36"/>
      <c r="AB2" s="36"/>
      <c r="AC2" s="36"/>
      <c r="AD2" s="36"/>
    </row>
    <row r="3" spans="1:30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6"/>
      <c r="W3" s="36"/>
      <c r="X3" s="36"/>
      <c r="Y3" s="36"/>
      <c r="Z3" s="36"/>
      <c r="AA3" s="36"/>
      <c r="AB3" s="36"/>
      <c r="AC3" s="36"/>
      <c r="AD3" s="36"/>
    </row>
    <row r="4" ht="19.5" customHeight="1"/>
    <row r="5" spans="1:3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  <c r="AB5" s="6"/>
      <c r="AC5" s="6"/>
      <c r="AD5" s="6"/>
      <c r="AE5" s="7"/>
    </row>
    <row r="6" spans="1:31" ht="21" customHeight="1" thickBot="1">
      <c r="A6" s="8" t="s">
        <v>3</v>
      </c>
      <c r="B6" s="9">
        <v>1972</v>
      </c>
      <c r="C6" s="9">
        <v>1973</v>
      </c>
      <c r="D6" s="9">
        <v>1974</v>
      </c>
      <c r="E6" s="9">
        <v>1975</v>
      </c>
      <c r="F6" s="9">
        <v>1976</v>
      </c>
      <c r="G6" s="9">
        <v>1977</v>
      </c>
      <c r="H6" s="9">
        <v>1978</v>
      </c>
      <c r="I6" s="9">
        <v>1979</v>
      </c>
      <c r="J6" s="9">
        <v>1980</v>
      </c>
      <c r="K6" s="9">
        <v>1981</v>
      </c>
      <c r="L6" s="9">
        <v>1982</v>
      </c>
      <c r="M6" s="9">
        <v>1983</v>
      </c>
      <c r="N6" s="9">
        <v>1984</v>
      </c>
      <c r="O6" s="9">
        <v>1985</v>
      </c>
      <c r="P6" s="9">
        <v>1986</v>
      </c>
      <c r="Q6" s="9">
        <v>1987</v>
      </c>
      <c r="R6" s="9">
        <v>1988</v>
      </c>
      <c r="S6" s="9">
        <v>1989</v>
      </c>
      <c r="T6" s="9">
        <v>1990</v>
      </c>
      <c r="U6" s="9">
        <v>1991</v>
      </c>
      <c r="V6" s="9">
        <v>1992</v>
      </c>
      <c r="W6" s="9">
        <v>1993</v>
      </c>
      <c r="X6" s="9">
        <v>1994</v>
      </c>
      <c r="Y6" s="9">
        <v>1995</v>
      </c>
      <c r="Z6" s="9">
        <v>1996</v>
      </c>
      <c r="AA6" s="10">
        <v>1997</v>
      </c>
      <c r="AB6" s="11" t="s">
        <v>4</v>
      </c>
      <c r="AC6" s="11" t="s">
        <v>5</v>
      </c>
      <c r="AD6" s="11" t="s">
        <v>6</v>
      </c>
      <c r="AE6" s="7"/>
    </row>
    <row r="7" spans="1:31" ht="22.5" customHeight="1">
      <c r="A7" s="12" t="s">
        <v>7</v>
      </c>
      <c r="B7" s="13">
        <f>B8+B9</f>
        <v>0.1</v>
      </c>
      <c r="C7" s="13">
        <f aca="true" t="shared" si="0" ref="C7:I7">C8+C9</f>
        <v>0</v>
      </c>
      <c r="D7" s="13">
        <f t="shared" si="0"/>
        <v>1.1</v>
      </c>
      <c r="E7" s="13">
        <f t="shared" si="0"/>
        <v>14.4</v>
      </c>
      <c r="F7" s="13">
        <f t="shared" si="0"/>
        <v>6.2</v>
      </c>
      <c r="G7" s="13">
        <f t="shared" si="0"/>
        <v>18.6</v>
      </c>
      <c r="H7" s="13">
        <f t="shared" si="0"/>
        <v>42.9</v>
      </c>
      <c r="I7" s="13">
        <f t="shared" si="0"/>
        <v>56.6</v>
      </c>
      <c r="J7" s="13">
        <f>J8+J9</f>
        <v>81</v>
      </c>
      <c r="K7" s="13">
        <f aca="true" t="shared" si="1" ref="K7:S7">K8+K9</f>
        <v>142.6</v>
      </c>
      <c r="L7" s="13">
        <f t="shared" si="1"/>
        <v>294.7</v>
      </c>
      <c r="M7" s="13">
        <f t="shared" si="1"/>
        <v>307.5</v>
      </c>
      <c r="N7" s="13">
        <f t="shared" si="1"/>
        <v>120.4</v>
      </c>
      <c r="O7" s="13">
        <f t="shared" si="1"/>
        <v>70.4</v>
      </c>
      <c r="P7" s="13">
        <f t="shared" si="1"/>
        <v>161</v>
      </c>
      <c r="Q7" s="13">
        <f t="shared" si="1"/>
        <v>249.7</v>
      </c>
      <c r="R7" s="13">
        <f t="shared" si="1"/>
        <v>2147.5</v>
      </c>
      <c r="S7" s="13">
        <f t="shared" si="1"/>
        <v>1941.2</v>
      </c>
      <c r="T7" s="13">
        <f>T8+T9</f>
        <v>3478.1</v>
      </c>
      <c r="U7" s="13">
        <f>U8+U9</f>
        <v>2333.1000000000004</v>
      </c>
      <c r="V7" s="13">
        <f aca="true" t="shared" si="2" ref="V7:AA7">SUM(V8:V9)</f>
        <v>4998.4</v>
      </c>
      <c r="W7" s="13">
        <f t="shared" si="2"/>
        <v>4258.7</v>
      </c>
      <c r="X7" s="13">
        <f t="shared" si="2"/>
        <v>6305.1</v>
      </c>
      <c r="Y7" s="13">
        <f t="shared" si="2"/>
        <v>6216.199999999999</v>
      </c>
      <c r="Z7" s="13">
        <f t="shared" si="2"/>
        <v>1657.1</v>
      </c>
      <c r="AA7" s="13">
        <f t="shared" si="2"/>
        <v>1257</v>
      </c>
      <c r="AB7" s="14">
        <f>SUM(AB8,AB9)</f>
        <v>3230.4999999999995</v>
      </c>
      <c r="AC7" s="14">
        <f>SUM(AC8,AC9)</f>
        <v>3912.9</v>
      </c>
      <c r="AD7" s="14">
        <v>1509.6</v>
      </c>
      <c r="AE7" s="15"/>
    </row>
    <row r="8" spans="1:31" ht="22.5" customHeight="1">
      <c r="A8" s="12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v>23.2</v>
      </c>
      <c r="W8" s="16">
        <v>12.9</v>
      </c>
      <c r="X8" s="16">
        <v>18.3</v>
      </c>
      <c r="Y8" s="16">
        <v>44.9</v>
      </c>
      <c r="Z8" s="16">
        <v>35.5</v>
      </c>
      <c r="AA8" s="17">
        <v>90</v>
      </c>
      <c r="AB8" s="18">
        <v>141.2</v>
      </c>
      <c r="AC8" s="19">
        <v>2062.9</v>
      </c>
      <c r="AD8" s="19">
        <v>550.7</v>
      </c>
      <c r="AE8" s="15"/>
    </row>
    <row r="9" spans="1:31" ht="22.5" customHeight="1">
      <c r="A9" s="12" t="s">
        <v>9</v>
      </c>
      <c r="B9" s="13">
        <f>SUM(B10:B12)</f>
        <v>0.1</v>
      </c>
      <c r="C9" s="13">
        <f aca="true" t="shared" si="3" ref="C9:I9">SUM(C10:C12)</f>
        <v>0</v>
      </c>
      <c r="D9" s="13">
        <f t="shared" si="3"/>
        <v>1.1</v>
      </c>
      <c r="E9" s="13">
        <f t="shared" si="3"/>
        <v>14.4</v>
      </c>
      <c r="F9" s="13">
        <f t="shared" si="3"/>
        <v>6.2</v>
      </c>
      <c r="G9" s="13">
        <f t="shared" si="3"/>
        <v>18.6</v>
      </c>
      <c r="H9" s="13">
        <f t="shared" si="3"/>
        <v>42.9</v>
      </c>
      <c r="I9" s="13">
        <f t="shared" si="3"/>
        <v>56.6</v>
      </c>
      <c r="J9" s="13">
        <f>J10+J11+J12</f>
        <v>81</v>
      </c>
      <c r="K9" s="13">
        <f aca="true" t="shared" si="4" ref="K9:S9">K10+K11+K12</f>
        <v>142.6</v>
      </c>
      <c r="L9" s="13">
        <f t="shared" si="4"/>
        <v>294.7</v>
      </c>
      <c r="M9" s="13">
        <f t="shared" si="4"/>
        <v>307.5</v>
      </c>
      <c r="N9" s="13">
        <f t="shared" si="4"/>
        <v>120.4</v>
      </c>
      <c r="O9" s="13">
        <f t="shared" si="4"/>
        <v>70.4</v>
      </c>
      <c r="P9" s="13">
        <f t="shared" si="4"/>
        <v>161</v>
      </c>
      <c r="Q9" s="13">
        <f t="shared" si="4"/>
        <v>249.7</v>
      </c>
      <c r="R9" s="13">
        <f t="shared" si="4"/>
        <v>2147.5</v>
      </c>
      <c r="S9" s="13">
        <f t="shared" si="4"/>
        <v>1941.2</v>
      </c>
      <c r="T9" s="13">
        <f aca="true" t="shared" si="5" ref="T9:AA9">SUM(T10:T12)</f>
        <v>3478.1</v>
      </c>
      <c r="U9" s="13">
        <f t="shared" si="5"/>
        <v>2333.1000000000004</v>
      </c>
      <c r="V9" s="13">
        <f t="shared" si="5"/>
        <v>4975.2</v>
      </c>
      <c r="W9" s="13">
        <f t="shared" si="5"/>
        <v>4245.8</v>
      </c>
      <c r="X9" s="13">
        <f t="shared" si="5"/>
        <v>6286.8</v>
      </c>
      <c r="Y9" s="13">
        <f t="shared" si="5"/>
        <v>6171.299999999999</v>
      </c>
      <c r="Z9" s="13">
        <f t="shared" si="5"/>
        <v>1621.6</v>
      </c>
      <c r="AA9" s="13">
        <f t="shared" si="5"/>
        <v>1167</v>
      </c>
      <c r="AB9" s="14">
        <f>SUM(AB10,AB11,AB12)</f>
        <v>3089.2999999999997</v>
      </c>
      <c r="AC9" s="14">
        <f>SUM(AC10,AC11,AC12)</f>
        <v>1850</v>
      </c>
      <c r="AD9" s="14">
        <v>958.9</v>
      </c>
      <c r="AE9" s="15"/>
    </row>
    <row r="10" spans="1:31" ht="22.5" customHeight="1">
      <c r="A10" s="20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v>710.7</v>
      </c>
      <c r="W10" s="16">
        <v>1157.8</v>
      </c>
      <c r="X10" s="16">
        <v>1397.7</v>
      </c>
      <c r="Y10" s="16">
        <v>1305.6</v>
      </c>
      <c r="Z10" s="16">
        <v>184.7</v>
      </c>
      <c r="AA10" s="17">
        <v>140.6</v>
      </c>
      <c r="AB10" s="18">
        <v>10.1</v>
      </c>
      <c r="AC10" s="19">
        <v>10.1</v>
      </c>
      <c r="AD10" s="19">
        <v>3</v>
      </c>
      <c r="AE10" s="15"/>
    </row>
    <row r="11" spans="1:31" ht="22.5" customHeight="1">
      <c r="A11" s="20" t="s">
        <v>11</v>
      </c>
      <c r="B11" s="16">
        <v>0.1</v>
      </c>
      <c r="C11" s="16">
        <v>0</v>
      </c>
      <c r="D11" s="16">
        <v>1.1</v>
      </c>
      <c r="E11" s="16">
        <v>14.4</v>
      </c>
      <c r="F11" s="16">
        <v>6.2</v>
      </c>
      <c r="G11" s="16">
        <v>18.6</v>
      </c>
      <c r="H11" s="16">
        <v>42.9</v>
      </c>
      <c r="I11" s="16">
        <v>56.6</v>
      </c>
      <c r="J11" s="16">
        <v>81</v>
      </c>
      <c r="K11" s="16">
        <v>142.6</v>
      </c>
      <c r="L11" s="16">
        <v>294.7</v>
      </c>
      <c r="M11" s="16">
        <v>307.5</v>
      </c>
      <c r="N11" s="16">
        <v>120.4</v>
      </c>
      <c r="O11" s="16">
        <v>70.4</v>
      </c>
      <c r="P11" s="16">
        <v>161</v>
      </c>
      <c r="Q11" s="16">
        <v>249.7</v>
      </c>
      <c r="R11" s="16">
        <v>291.8</v>
      </c>
      <c r="S11" s="16">
        <v>256.8</v>
      </c>
      <c r="T11" s="16">
        <v>600.4</v>
      </c>
      <c r="U11" s="16">
        <v>1046.9</v>
      </c>
      <c r="V11" s="16">
        <v>1292.1</v>
      </c>
      <c r="W11" s="16">
        <v>-56.1</v>
      </c>
      <c r="X11" s="16">
        <v>1878.7</v>
      </c>
      <c r="Y11" s="16">
        <v>764.5</v>
      </c>
      <c r="Z11" s="16">
        <v>732.8</v>
      </c>
      <c r="AA11" s="17">
        <v>1026.4</v>
      </c>
      <c r="AB11" s="18">
        <v>3079.2</v>
      </c>
      <c r="AC11" s="19">
        <v>1839.9</v>
      </c>
      <c r="AD11" s="19">
        <v>955.9</v>
      </c>
      <c r="AE11" s="15"/>
    </row>
    <row r="12" spans="1:31" ht="22.5" customHeight="1">
      <c r="A12" s="20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1855.7</v>
      </c>
      <c r="S12" s="16">
        <v>1684.4</v>
      </c>
      <c r="T12" s="16">
        <v>2877.7</v>
      </c>
      <c r="U12" s="16">
        <v>1286.2</v>
      </c>
      <c r="V12" s="16">
        <v>2972.4</v>
      </c>
      <c r="W12" s="16">
        <v>3144.1</v>
      </c>
      <c r="X12" s="16">
        <v>3010.4</v>
      </c>
      <c r="Y12" s="16">
        <v>4101.2</v>
      </c>
      <c r="Z12" s="16">
        <v>704.1</v>
      </c>
      <c r="AA12" s="17">
        <v>0</v>
      </c>
      <c r="AB12" s="18">
        <v>0</v>
      </c>
      <c r="AC12" s="19">
        <v>0</v>
      </c>
      <c r="AD12" s="19">
        <v>0</v>
      </c>
      <c r="AE12" s="15"/>
    </row>
    <row r="13" spans="1:31" ht="14.25" customHeight="1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9"/>
      <c r="AB13" s="18"/>
      <c r="AC13" s="19"/>
      <c r="AD13" s="19"/>
      <c r="AE13" s="15"/>
    </row>
    <row r="14" spans="1:31" ht="22.5" customHeight="1">
      <c r="A14" s="12" t="s">
        <v>13</v>
      </c>
      <c r="B14" s="13">
        <f aca="true" t="shared" si="6" ref="B14:U14">SUM(B15+B19)</f>
        <v>0.1</v>
      </c>
      <c r="C14" s="13">
        <f t="shared" si="6"/>
        <v>0.3</v>
      </c>
      <c r="D14" s="13">
        <f t="shared" si="6"/>
        <v>0.3</v>
      </c>
      <c r="E14" s="13">
        <f t="shared" si="6"/>
        <v>4.1</v>
      </c>
      <c r="F14" s="13">
        <f t="shared" si="6"/>
        <v>1</v>
      </c>
      <c r="G14" s="13">
        <f t="shared" si="6"/>
        <v>7.5</v>
      </c>
      <c r="H14" s="13">
        <f t="shared" si="6"/>
        <v>11.6</v>
      </c>
      <c r="I14" s="13">
        <f t="shared" si="6"/>
        <v>20.9</v>
      </c>
      <c r="J14" s="13">
        <f t="shared" si="6"/>
        <v>29.6</v>
      </c>
      <c r="K14" s="13">
        <f t="shared" si="6"/>
        <v>52.6</v>
      </c>
      <c r="L14" s="13">
        <f t="shared" si="6"/>
        <v>99.9</v>
      </c>
      <c r="M14" s="13">
        <f t="shared" si="6"/>
        <v>92.10000000000001</v>
      </c>
      <c r="N14" s="13">
        <f t="shared" si="6"/>
        <v>104.80000000000001</v>
      </c>
      <c r="O14" s="13">
        <f t="shared" si="6"/>
        <v>136.3</v>
      </c>
      <c r="P14" s="13">
        <f t="shared" si="6"/>
        <v>1134.5</v>
      </c>
      <c r="Q14" s="13">
        <f t="shared" si="6"/>
        <v>1288.8</v>
      </c>
      <c r="R14" s="13">
        <f t="shared" si="6"/>
        <v>2766.4</v>
      </c>
      <c r="S14" s="13">
        <f t="shared" si="6"/>
        <v>3788.7</v>
      </c>
      <c r="T14" s="13">
        <f t="shared" si="6"/>
        <v>3545</v>
      </c>
      <c r="U14" s="13">
        <f t="shared" si="6"/>
        <v>5249.8</v>
      </c>
      <c r="V14" s="13">
        <f>SUM(V15,V19)</f>
        <v>8581.7</v>
      </c>
      <c r="W14" s="13">
        <f aca="true" t="shared" si="7" ref="W14:AC14">SUM(W15,W19)</f>
        <v>8786.9</v>
      </c>
      <c r="X14" s="13">
        <f t="shared" si="7"/>
        <v>7584</v>
      </c>
      <c r="Y14" s="13">
        <f t="shared" si="7"/>
        <v>19132.6</v>
      </c>
      <c r="Z14" s="13">
        <f t="shared" si="7"/>
        <v>15834.7</v>
      </c>
      <c r="AA14" s="13">
        <f>SUM(AA15,AA19)</f>
        <v>17462.8</v>
      </c>
      <c r="AB14" s="14">
        <f t="shared" si="7"/>
        <v>21042</v>
      </c>
      <c r="AC14" s="14">
        <f t="shared" si="7"/>
        <v>26548.7</v>
      </c>
      <c r="AD14" s="14">
        <v>28402.6</v>
      </c>
      <c r="AE14" s="15"/>
    </row>
    <row r="15" spans="1:31" ht="22.5" customHeight="1">
      <c r="A15" s="12" t="s">
        <v>14</v>
      </c>
      <c r="B15" s="13">
        <f aca="true" t="shared" si="8" ref="B15:U15">SUM(B16:B18)</f>
        <v>0.1</v>
      </c>
      <c r="C15" s="13">
        <f t="shared" si="8"/>
        <v>0.3</v>
      </c>
      <c r="D15" s="13">
        <f t="shared" si="8"/>
        <v>0.3</v>
      </c>
      <c r="E15" s="13">
        <f t="shared" si="8"/>
        <v>4.1</v>
      </c>
      <c r="F15" s="13">
        <f t="shared" si="8"/>
        <v>1</v>
      </c>
      <c r="G15" s="13">
        <f t="shared" si="8"/>
        <v>7.5</v>
      </c>
      <c r="H15" s="13">
        <f t="shared" si="8"/>
        <v>11.6</v>
      </c>
      <c r="I15" s="13">
        <f t="shared" si="8"/>
        <v>20.9</v>
      </c>
      <c r="J15" s="13">
        <f t="shared" si="8"/>
        <v>29.6</v>
      </c>
      <c r="K15" s="13">
        <f t="shared" si="8"/>
        <v>52.6</v>
      </c>
      <c r="L15" s="13">
        <f t="shared" si="8"/>
        <v>99.9</v>
      </c>
      <c r="M15" s="13">
        <f t="shared" si="8"/>
        <v>92.10000000000001</v>
      </c>
      <c r="N15" s="13">
        <f t="shared" si="8"/>
        <v>104.80000000000001</v>
      </c>
      <c r="O15" s="13">
        <f t="shared" si="8"/>
        <v>136.3</v>
      </c>
      <c r="P15" s="13">
        <f t="shared" si="8"/>
        <v>1134.5</v>
      </c>
      <c r="Q15" s="13">
        <f t="shared" si="8"/>
        <v>1288.8</v>
      </c>
      <c r="R15" s="13">
        <f t="shared" si="8"/>
        <v>2766.4</v>
      </c>
      <c r="S15" s="13">
        <f t="shared" si="8"/>
        <v>3788.7</v>
      </c>
      <c r="T15" s="13">
        <f t="shared" si="8"/>
        <v>3545</v>
      </c>
      <c r="U15" s="13">
        <f t="shared" si="8"/>
        <v>5249.8</v>
      </c>
      <c r="V15" s="13">
        <f>SUM(V16:V18)</f>
        <v>8581.7</v>
      </c>
      <c r="W15" s="13">
        <f aca="true" t="shared" si="9" ref="W15:AC15">SUM(W16:W18)</f>
        <v>8786.9</v>
      </c>
      <c r="X15" s="13">
        <f t="shared" si="9"/>
        <v>7584</v>
      </c>
      <c r="Y15" s="13">
        <f t="shared" si="9"/>
        <v>19132.6</v>
      </c>
      <c r="Z15" s="13">
        <f t="shared" si="9"/>
        <v>15834.7</v>
      </c>
      <c r="AA15" s="13">
        <f t="shared" si="9"/>
        <v>17481.8</v>
      </c>
      <c r="AB15" s="14">
        <f t="shared" si="9"/>
        <v>21042</v>
      </c>
      <c r="AC15" s="14">
        <f t="shared" si="9"/>
        <v>26548.7</v>
      </c>
      <c r="AD15" s="14">
        <v>28402.6</v>
      </c>
      <c r="AE15" s="15"/>
    </row>
    <row r="16" spans="1:31" ht="22.5" customHeight="1">
      <c r="A16" s="20" t="s">
        <v>15</v>
      </c>
      <c r="B16" s="16">
        <v>0.1</v>
      </c>
      <c r="C16" s="16">
        <v>0.3</v>
      </c>
      <c r="D16" s="16">
        <v>0.3</v>
      </c>
      <c r="E16" s="16">
        <v>4.1</v>
      </c>
      <c r="F16" s="16">
        <v>0.8</v>
      </c>
      <c r="G16" s="16">
        <v>7.5</v>
      </c>
      <c r="H16" s="16">
        <v>11.6</v>
      </c>
      <c r="I16" s="16">
        <v>20.9</v>
      </c>
      <c r="J16" s="16">
        <v>29.6</v>
      </c>
      <c r="K16" s="16">
        <v>52.6</v>
      </c>
      <c r="L16" s="16">
        <v>99.9</v>
      </c>
      <c r="M16" s="16">
        <v>91.9</v>
      </c>
      <c r="N16" s="16">
        <v>99.9</v>
      </c>
      <c r="O16" s="16">
        <v>136</v>
      </c>
      <c r="P16" s="16">
        <v>1134.5</v>
      </c>
      <c r="Q16" s="16">
        <v>1288.8</v>
      </c>
      <c r="R16" s="16">
        <v>2766.4</v>
      </c>
      <c r="S16" s="16">
        <v>3788.7</v>
      </c>
      <c r="T16" s="16">
        <v>3528.7</v>
      </c>
      <c r="U16" s="16">
        <v>5249.8</v>
      </c>
      <c r="V16" s="16">
        <v>8581.7</v>
      </c>
      <c r="W16" s="16">
        <v>8617.5</v>
      </c>
      <c r="X16" s="16">
        <v>6798.5</v>
      </c>
      <c r="Y16" s="16">
        <v>16267.9</v>
      </c>
      <c r="Z16" s="16">
        <v>15687.5</v>
      </c>
      <c r="AA16" s="17">
        <v>15545.6</v>
      </c>
      <c r="AB16" s="18">
        <v>20742</v>
      </c>
      <c r="AC16" s="19">
        <v>26530.7</v>
      </c>
      <c r="AD16" s="18">
        <v>28402.6</v>
      </c>
      <c r="AE16" s="15"/>
    </row>
    <row r="17" spans="1:31" ht="22.5" customHeight="1">
      <c r="A17" s="20" t="s">
        <v>16</v>
      </c>
      <c r="B17" s="16">
        <v>0</v>
      </c>
      <c r="C17" s="16">
        <v>0</v>
      </c>
      <c r="D17" s="16">
        <v>0</v>
      </c>
      <c r="E17" s="16">
        <v>0</v>
      </c>
      <c r="F17" s="16">
        <v>0.2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0.2</v>
      </c>
      <c r="N17" s="16">
        <v>4.9</v>
      </c>
      <c r="O17" s="16">
        <v>0.3</v>
      </c>
      <c r="P17" s="16">
        <v>0</v>
      </c>
      <c r="Q17" s="16">
        <v>0</v>
      </c>
      <c r="R17" s="16">
        <v>0</v>
      </c>
      <c r="S17" s="16">
        <v>0</v>
      </c>
      <c r="T17" s="16">
        <v>16.3</v>
      </c>
      <c r="U17" s="16">
        <v>0</v>
      </c>
      <c r="V17" s="16">
        <v>0</v>
      </c>
      <c r="W17" s="16">
        <v>169.4</v>
      </c>
      <c r="X17" s="16">
        <v>785.5</v>
      </c>
      <c r="Y17" s="16">
        <v>2864.7</v>
      </c>
      <c r="Z17" s="16">
        <v>147.2</v>
      </c>
      <c r="AA17" s="17">
        <v>1936.2</v>
      </c>
      <c r="AB17" s="18">
        <v>0</v>
      </c>
      <c r="AC17" s="19">
        <v>18</v>
      </c>
      <c r="AD17" s="18">
        <v>0</v>
      </c>
      <c r="AE17" s="15"/>
    </row>
    <row r="18" spans="1:31" ht="22.5" customHeight="1">
      <c r="A18" s="20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/>
      <c r="AA18" s="17">
        <v>0</v>
      </c>
      <c r="AB18" s="18">
        <v>300</v>
      </c>
      <c r="AC18" s="19">
        <v>0</v>
      </c>
      <c r="AD18" s="18">
        <v>0</v>
      </c>
      <c r="AE18" s="15"/>
    </row>
    <row r="19" spans="1:31" ht="22.5" customHeight="1">
      <c r="A19" s="20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/>
      <c r="AA19" s="17">
        <v>-19</v>
      </c>
      <c r="AB19" s="18">
        <v>0</v>
      </c>
      <c r="AC19" s="19">
        <v>0</v>
      </c>
      <c r="AD19" s="18">
        <v>0</v>
      </c>
      <c r="AE19" s="15"/>
    </row>
    <row r="20" spans="1:31" ht="20.25" customHeight="1">
      <c r="A20" s="2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9"/>
      <c r="AB20" s="18"/>
      <c r="AC20" s="19"/>
      <c r="AD20" s="19"/>
      <c r="AE20" s="15"/>
    </row>
    <row r="21" spans="1:31" ht="22.5" customHeight="1">
      <c r="A21" s="12" t="s">
        <v>19</v>
      </c>
      <c r="B21" s="13">
        <f aca="true" t="shared" si="10" ref="B21:H21">SUM(B22:B26)</f>
        <v>6.3999999999999995</v>
      </c>
      <c r="C21" s="13">
        <f t="shared" si="10"/>
        <v>7.9</v>
      </c>
      <c r="D21" s="13">
        <f t="shared" si="10"/>
        <v>12</v>
      </c>
      <c r="E21" s="13">
        <f t="shared" si="10"/>
        <v>13.4</v>
      </c>
      <c r="F21" s="13">
        <f t="shared" si="10"/>
        <v>27.5</v>
      </c>
      <c r="G21" s="13">
        <f t="shared" si="10"/>
        <v>63.3</v>
      </c>
      <c r="H21" s="13">
        <f t="shared" si="10"/>
        <v>25.9</v>
      </c>
      <c r="I21" s="13">
        <f>SUM(I22:I26)</f>
        <v>60.6</v>
      </c>
      <c r="J21" s="13">
        <f>SUM(J22:J26)</f>
        <v>67.6</v>
      </c>
      <c r="K21" s="13">
        <f aca="true" t="shared" si="11" ref="K21:S21">SUM(K22:K26)</f>
        <v>69.4</v>
      </c>
      <c r="L21" s="13">
        <f t="shared" si="11"/>
        <v>174.7</v>
      </c>
      <c r="M21" s="13">
        <f t="shared" si="11"/>
        <v>385.5</v>
      </c>
      <c r="N21" s="13">
        <f t="shared" si="11"/>
        <v>894</v>
      </c>
      <c r="O21" s="13">
        <f t="shared" si="11"/>
        <v>1133.8999999999999</v>
      </c>
      <c r="P21" s="13">
        <f t="shared" si="11"/>
        <v>148.2</v>
      </c>
      <c r="Q21" s="13">
        <f t="shared" si="11"/>
        <v>285.40000000000003</v>
      </c>
      <c r="R21" s="13">
        <f t="shared" si="11"/>
        <v>167.9</v>
      </c>
      <c r="S21" s="13">
        <f t="shared" si="11"/>
        <v>84.6</v>
      </c>
      <c r="T21" s="13">
        <f>SUM(T22:T26)</f>
        <v>362.1</v>
      </c>
      <c r="U21" s="13">
        <f>SUM(U22:U26)</f>
        <v>673</v>
      </c>
      <c r="V21" s="13">
        <f>SUM(V22:V26)</f>
        <v>1027</v>
      </c>
      <c r="W21" s="13">
        <f aca="true" t="shared" si="12" ref="W21:AC21">SUM(W22:W26)</f>
        <v>9445.099999999999</v>
      </c>
      <c r="X21" s="13">
        <f t="shared" si="12"/>
        <v>8644.8</v>
      </c>
      <c r="Y21" s="13">
        <f t="shared" si="12"/>
        <v>2105.3</v>
      </c>
      <c r="Z21" s="13">
        <f t="shared" si="12"/>
        <v>8947.7</v>
      </c>
      <c r="AA21" s="13">
        <f t="shared" si="12"/>
        <v>6662.5</v>
      </c>
      <c r="AB21" s="14">
        <f t="shared" si="12"/>
        <v>9738.899999999998</v>
      </c>
      <c r="AC21" s="14">
        <f t="shared" si="12"/>
        <v>13676.099999999999</v>
      </c>
      <c r="AD21" s="14">
        <v>14844.6</v>
      </c>
      <c r="AE21" s="15"/>
    </row>
    <row r="22" spans="1:31" ht="22.5" customHeight="1">
      <c r="A22" s="20" t="s">
        <v>20</v>
      </c>
      <c r="B22" s="16">
        <v>2.3</v>
      </c>
      <c r="C22" s="16">
        <v>1</v>
      </c>
      <c r="D22" s="16">
        <v>8.7</v>
      </c>
      <c r="E22" s="16">
        <v>11.9</v>
      </c>
      <c r="F22" s="16">
        <v>7.4</v>
      </c>
      <c r="G22" s="16">
        <v>26.9</v>
      </c>
      <c r="H22" s="16">
        <v>7.8</v>
      </c>
      <c r="I22" s="16">
        <v>46.9</v>
      </c>
      <c r="J22" s="16">
        <v>40.6</v>
      </c>
      <c r="K22" s="16">
        <v>51.1</v>
      </c>
      <c r="L22" s="16">
        <v>171.7</v>
      </c>
      <c r="M22" s="16">
        <v>374.5</v>
      </c>
      <c r="N22" s="16">
        <v>876.5</v>
      </c>
      <c r="O22" s="16">
        <v>1027.1</v>
      </c>
      <c r="P22" s="16">
        <v>98</v>
      </c>
      <c r="Q22" s="16">
        <v>260.6</v>
      </c>
      <c r="R22" s="16">
        <v>159.1</v>
      </c>
      <c r="S22" s="16">
        <v>84.6</v>
      </c>
      <c r="T22" s="16">
        <v>357.6</v>
      </c>
      <c r="U22" s="16">
        <v>673</v>
      </c>
      <c r="V22" s="16">
        <v>1004.7</v>
      </c>
      <c r="W22" s="16">
        <v>9393.8</v>
      </c>
      <c r="X22" s="16">
        <v>8637.4</v>
      </c>
      <c r="Y22" s="16">
        <v>2105.3</v>
      </c>
      <c r="Z22" s="16">
        <v>8947.7</v>
      </c>
      <c r="AA22" s="17">
        <v>6662.5</v>
      </c>
      <c r="AB22" s="18">
        <v>8851.8</v>
      </c>
      <c r="AC22" s="19">
        <v>12723.3</v>
      </c>
      <c r="AD22" s="18">
        <v>12439.3</v>
      </c>
      <c r="AE22" s="15"/>
    </row>
    <row r="23" spans="1:31" ht="22.5" customHeight="1">
      <c r="A23" s="20" t="s">
        <v>21</v>
      </c>
      <c r="B23" s="16">
        <v>4.1</v>
      </c>
      <c r="C23" s="16">
        <v>6.9</v>
      </c>
      <c r="D23" s="16">
        <v>3.3</v>
      </c>
      <c r="E23" s="16">
        <v>1.5</v>
      </c>
      <c r="F23" s="16">
        <v>7</v>
      </c>
      <c r="G23" s="16">
        <v>4.8</v>
      </c>
      <c r="H23" s="16">
        <v>6.3</v>
      </c>
      <c r="I23" s="16">
        <v>13.5</v>
      </c>
      <c r="J23" s="16">
        <v>18</v>
      </c>
      <c r="K23" s="16">
        <v>18.3</v>
      </c>
      <c r="L23" s="16">
        <v>3</v>
      </c>
      <c r="M23" s="16">
        <v>11</v>
      </c>
      <c r="N23" s="16">
        <v>17.5</v>
      </c>
      <c r="O23" s="16">
        <v>105</v>
      </c>
      <c r="P23" s="16">
        <v>50.2</v>
      </c>
      <c r="Q23" s="16">
        <v>24.8</v>
      </c>
      <c r="R23" s="16">
        <v>8.8</v>
      </c>
      <c r="S23" s="16">
        <v>0</v>
      </c>
      <c r="T23" s="16">
        <v>4.5</v>
      </c>
      <c r="U23" s="16">
        <v>0</v>
      </c>
      <c r="V23" s="16">
        <v>0</v>
      </c>
      <c r="W23" s="16">
        <v>51.3</v>
      </c>
      <c r="X23" s="16">
        <v>0</v>
      </c>
      <c r="Y23" s="16">
        <v>0</v>
      </c>
      <c r="Z23" s="16"/>
      <c r="AA23" s="17">
        <v>0</v>
      </c>
      <c r="AB23" s="18">
        <v>0</v>
      </c>
      <c r="AC23" s="19">
        <v>0</v>
      </c>
      <c r="AD23" s="18">
        <v>0</v>
      </c>
      <c r="AE23" s="15"/>
    </row>
    <row r="24" spans="1:31" ht="22.5" customHeight="1">
      <c r="A24" s="20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3.6</v>
      </c>
      <c r="W24" s="16">
        <v>0</v>
      </c>
      <c r="X24" s="16">
        <v>0</v>
      </c>
      <c r="Y24" s="16">
        <v>0</v>
      </c>
      <c r="Z24" s="16"/>
      <c r="AA24" s="17">
        <v>0</v>
      </c>
      <c r="AB24" s="18">
        <v>771.3</v>
      </c>
      <c r="AC24" s="19">
        <v>952.8</v>
      </c>
      <c r="AD24" s="18">
        <v>2405.3</v>
      </c>
      <c r="AE24" s="15"/>
    </row>
    <row r="25" spans="1:31" ht="22.5" customHeight="1">
      <c r="A25" s="20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18.7</v>
      </c>
      <c r="W25" s="16">
        <v>0</v>
      </c>
      <c r="X25" s="16">
        <v>7.4</v>
      </c>
      <c r="Y25" s="16">
        <v>0</v>
      </c>
      <c r="Z25" s="16"/>
      <c r="AA25" s="17">
        <v>0</v>
      </c>
      <c r="AB25" s="18">
        <v>115.8</v>
      </c>
      <c r="AC25" s="19">
        <v>0</v>
      </c>
      <c r="AD25" s="18">
        <v>0</v>
      </c>
      <c r="AE25" s="15"/>
    </row>
    <row r="26" spans="1:31" ht="22.5" customHeight="1">
      <c r="A26" s="20" t="s">
        <v>24</v>
      </c>
      <c r="B26" s="16">
        <v>0</v>
      </c>
      <c r="C26" s="16">
        <v>0</v>
      </c>
      <c r="D26" s="16">
        <v>0</v>
      </c>
      <c r="E26" s="16">
        <v>0</v>
      </c>
      <c r="F26" s="16">
        <v>13.1</v>
      </c>
      <c r="G26" s="16">
        <v>31.6</v>
      </c>
      <c r="H26" s="16">
        <v>11.8</v>
      </c>
      <c r="I26" s="16">
        <v>0.2</v>
      </c>
      <c r="J26" s="16">
        <v>9</v>
      </c>
      <c r="K26" s="16">
        <v>0</v>
      </c>
      <c r="L26" s="16">
        <v>0</v>
      </c>
      <c r="M26" s="16">
        <v>0</v>
      </c>
      <c r="N26" s="16">
        <v>0</v>
      </c>
      <c r="O26" s="16">
        <v>1.8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/>
      <c r="W26" s="16"/>
      <c r="X26" s="16"/>
      <c r="Y26" s="16"/>
      <c r="Z26" s="16"/>
      <c r="AA26" s="21" t="s">
        <v>25</v>
      </c>
      <c r="AB26" s="18">
        <v>0</v>
      </c>
      <c r="AC26" s="19">
        <v>0</v>
      </c>
      <c r="AD26" s="18">
        <v>2405.3</v>
      </c>
      <c r="AE26" s="15"/>
    </row>
    <row r="27" spans="1:31" ht="16.5" customHeight="1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  <c r="AB27" s="18"/>
      <c r="AC27" s="19"/>
      <c r="AD27" s="19"/>
      <c r="AE27" s="15"/>
    </row>
    <row r="28" spans="1:31" ht="22.5" customHeight="1">
      <c r="A28" s="12" t="s">
        <v>26</v>
      </c>
      <c r="B28" s="13"/>
      <c r="C28" s="13"/>
      <c r="D28" s="13"/>
      <c r="E28" s="13"/>
      <c r="F28" s="13"/>
      <c r="G28" s="13"/>
      <c r="H28" s="13"/>
      <c r="I28" s="13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/>
      <c r="U28" s="13"/>
      <c r="V28" s="13">
        <f aca="true" t="shared" si="13" ref="V28:AA28">SUM(V29:V30)</f>
        <v>165.9</v>
      </c>
      <c r="W28" s="13">
        <f t="shared" si="13"/>
        <v>32.8</v>
      </c>
      <c r="X28" s="13">
        <f t="shared" si="13"/>
        <v>233.8</v>
      </c>
      <c r="Y28" s="13">
        <f t="shared" si="13"/>
        <v>259.2</v>
      </c>
      <c r="Z28" s="13">
        <f t="shared" si="13"/>
        <v>234.5</v>
      </c>
      <c r="AA28" s="13">
        <f t="shared" si="13"/>
        <v>211</v>
      </c>
      <c r="AB28" s="14">
        <f>SUM(AB29,AB30)</f>
        <v>107.1</v>
      </c>
      <c r="AC28" s="14">
        <f>SUM(AC29,AC30)</f>
        <v>0.3</v>
      </c>
      <c r="AD28" s="14">
        <v>57.2</v>
      </c>
      <c r="AE28" s="15"/>
    </row>
    <row r="29" spans="1:31" ht="22.5" customHeight="1">
      <c r="A29" s="20" t="s">
        <v>27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81.5</v>
      </c>
      <c r="W29" s="16">
        <v>32.8</v>
      </c>
      <c r="X29" s="16">
        <v>228.5</v>
      </c>
      <c r="Y29" s="16">
        <v>252.9</v>
      </c>
      <c r="Z29" s="16">
        <v>225.2</v>
      </c>
      <c r="AA29" s="17">
        <v>205.1</v>
      </c>
      <c r="AB29" s="18">
        <v>107.1</v>
      </c>
      <c r="AC29" s="19">
        <v>0.3</v>
      </c>
      <c r="AD29" s="18">
        <v>0</v>
      </c>
      <c r="AE29" s="15"/>
    </row>
    <row r="30" spans="1:31" ht="22.5" customHeight="1">
      <c r="A30" s="20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84.4</v>
      </c>
      <c r="W30" s="16">
        <v>0</v>
      </c>
      <c r="X30" s="16">
        <v>5.3</v>
      </c>
      <c r="Y30" s="16">
        <v>6.3</v>
      </c>
      <c r="Z30" s="16">
        <v>9.3</v>
      </c>
      <c r="AA30" s="17">
        <v>5.9</v>
      </c>
      <c r="AB30" s="18">
        <v>0</v>
      </c>
      <c r="AC30" s="19">
        <v>0</v>
      </c>
      <c r="AD30" s="18">
        <v>57.2</v>
      </c>
      <c r="AE30" s="15"/>
    </row>
    <row r="31" spans="1:31" ht="14.25" customHeight="1">
      <c r="A31" s="2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9"/>
      <c r="AB31" s="18"/>
      <c r="AC31" s="19"/>
      <c r="AD31" s="19"/>
      <c r="AE31" s="15"/>
    </row>
    <row r="32" spans="1:31" ht="22.5" customHeight="1">
      <c r="A32" s="12" t="s">
        <v>29</v>
      </c>
      <c r="B32" s="13">
        <f>SUM(B33:B35)+B36+B42+B43+B44+B45</f>
        <v>12.7</v>
      </c>
      <c r="C32" s="13">
        <f aca="true" t="shared" si="14" ref="C32:I32">SUM(C33:C35)+C36+C42+C43+C44+C45</f>
        <v>0.5</v>
      </c>
      <c r="D32" s="13">
        <f t="shared" si="14"/>
        <v>24.799999999999997</v>
      </c>
      <c r="E32" s="13">
        <f t="shared" si="14"/>
        <v>80.3</v>
      </c>
      <c r="F32" s="13">
        <f t="shared" si="14"/>
        <v>81.2</v>
      </c>
      <c r="G32" s="13">
        <f t="shared" si="14"/>
        <v>119.69999999999999</v>
      </c>
      <c r="H32" s="13">
        <f t="shared" si="14"/>
        <v>171.20000000000002</v>
      </c>
      <c r="I32" s="13">
        <f t="shared" si="14"/>
        <v>212.9</v>
      </c>
      <c r="J32" s="13">
        <f aca="true" t="shared" si="15" ref="J32:S32">SUM(J33:J35)+J36+J42+J43+J44+J45</f>
        <v>370.9</v>
      </c>
      <c r="K32" s="13">
        <f t="shared" si="15"/>
        <v>586.5</v>
      </c>
      <c r="L32" s="13">
        <f t="shared" si="15"/>
        <v>878.5999999999999</v>
      </c>
      <c r="M32" s="13">
        <f t="shared" si="15"/>
        <v>1077.3000000000002</v>
      </c>
      <c r="N32" s="13">
        <f t="shared" si="15"/>
        <v>1248</v>
      </c>
      <c r="O32" s="13">
        <f t="shared" si="15"/>
        <v>1452.1999999999998</v>
      </c>
      <c r="P32" s="13">
        <f t="shared" si="15"/>
        <v>2328.4999999999995</v>
      </c>
      <c r="Q32" s="13">
        <f t="shared" si="15"/>
        <v>3684.2999999999997</v>
      </c>
      <c r="R32" s="13">
        <f t="shared" si="15"/>
        <v>5112.1</v>
      </c>
      <c r="S32" s="13">
        <f t="shared" si="15"/>
        <v>6672.6</v>
      </c>
      <c r="T32" s="13">
        <f>SUM(T33:T35)+T36+T42+T43+T44+T45</f>
        <v>8200.4</v>
      </c>
      <c r="U32" s="13">
        <f>SUM(U33:U35)+U36+U42+U43+U44+U45</f>
        <v>10801.3</v>
      </c>
      <c r="V32" s="13">
        <f aca="true" t="shared" si="16" ref="V32:AA32">SUM(V33,V34,V35,V36,V42:V45)</f>
        <v>13517.2</v>
      </c>
      <c r="W32" s="13">
        <f t="shared" si="16"/>
        <v>15932.399999999998</v>
      </c>
      <c r="X32" s="13">
        <f t="shared" si="16"/>
        <v>21947.499999999996</v>
      </c>
      <c r="Y32" s="13">
        <f t="shared" si="16"/>
        <v>30353</v>
      </c>
      <c r="Z32" s="13">
        <f t="shared" si="16"/>
        <v>40905</v>
      </c>
      <c r="AA32" s="13">
        <f t="shared" si="16"/>
        <v>54280.5</v>
      </c>
      <c r="AB32" s="14">
        <f>SUM(AB33:AB36,AB42:AB45)</f>
        <v>60067.69999999999</v>
      </c>
      <c r="AC32" s="14">
        <f>SUM(AC33:AC36,AC42:AC45)</f>
        <v>49257.4</v>
      </c>
      <c r="AD32" s="14">
        <v>57511.9</v>
      </c>
      <c r="AE32" s="15"/>
    </row>
    <row r="33" spans="1:31" ht="22.5" customHeight="1">
      <c r="A33" s="20" t="s">
        <v>30</v>
      </c>
      <c r="B33" s="16">
        <v>12.1</v>
      </c>
      <c r="C33" s="16">
        <v>0</v>
      </c>
      <c r="D33" s="16">
        <v>20.7</v>
      </c>
      <c r="E33" s="16">
        <v>73</v>
      </c>
      <c r="F33" s="16">
        <v>73.4</v>
      </c>
      <c r="G33" s="16">
        <v>100.6</v>
      </c>
      <c r="H33" s="16">
        <v>157.3</v>
      </c>
      <c r="I33" s="16">
        <v>196.9</v>
      </c>
      <c r="J33" s="16">
        <v>351.4</v>
      </c>
      <c r="K33" s="16">
        <v>570.3</v>
      </c>
      <c r="L33" s="16">
        <v>849.4</v>
      </c>
      <c r="M33" s="16">
        <v>1018.2</v>
      </c>
      <c r="N33" s="16">
        <v>1181.5</v>
      </c>
      <c r="O33" s="16">
        <v>1323.8</v>
      </c>
      <c r="P33" s="16">
        <v>2064.2</v>
      </c>
      <c r="Q33" s="16">
        <v>2957.7</v>
      </c>
      <c r="R33" s="16">
        <v>4223</v>
      </c>
      <c r="S33" s="16">
        <v>5309.8</v>
      </c>
      <c r="T33" s="16">
        <v>6592.9</v>
      </c>
      <c r="U33" s="16">
        <v>8985.5</v>
      </c>
      <c r="V33" s="16">
        <v>10351.1</v>
      </c>
      <c r="W33" s="16">
        <v>11553.8</v>
      </c>
      <c r="X33" s="16">
        <v>17078.5</v>
      </c>
      <c r="Y33" s="16">
        <v>24372.1</v>
      </c>
      <c r="Z33" s="16">
        <v>33123.7</v>
      </c>
      <c r="AA33" s="17">
        <v>45136.4</v>
      </c>
      <c r="AB33" s="18">
        <v>50185.7</v>
      </c>
      <c r="AC33" s="19">
        <v>42566.2</v>
      </c>
      <c r="AD33" s="18">
        <v>48406.6</v>
      </c>
      <c r="AE33" s="15"/>
    </row>
    <row r="34" spans="1:31" ht="22.5" customHeight="1">
      <c r="A34" s="20" t="s">
        <v>31</v>
      </c>
      <c r="B34" s="16">
        <v>0.5</v>
      </c>
      <c r="C34" s="16">
        <v>0.5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19.6</v>
      </c>
      <c r="U34" s="16">
        <v>0.8</v>
      </c>
      <c r="V34" s="16">
        <v>16.8</v>
      </c>
      <c r="W34" s="16">
        <v>0</v>
      </c>
      <c r="X34" s="16">
        <v>77.3</v>
      </c>
      <c r="Y34" s="16">
        <v>110</v>
      </c>
      <c r="Z34" s="16">
        <v>123.6</v>
      </c>
      <c r="AA34" s="17">
        <v>123.8</v>
      </c>
      <c r="AB34" s="18">
        <v>3.2</v>
      </c>
      <c r="AC34" s="19">
        <v>22</v>
      </c>
      <c r="AD34" s="18">
        <v>0</v>
      </c>
      <c r="AE34" s="15"/>
    </row>
    <row r="35" spans="1:31" ht="22.5" customHeight="1">
      <c r="A35" s="20" t="s">
        <v>32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254.1</v>
      </c>
      <c r="W35" s="16">
        <v>212.6</v>
      </c>
      <c r="X35" s="16">
        <v>566.9</v>
      </c>
      <c r="Y35" s="16">
        <v>27.2</v>
      </c>
      <c r="Z35" s="16">
        <v>45</v>
      </c>
      <c r="AA35" s="17">
        <v>37.6</v>
      </c>
      <c r="AB35" s="18">
        <v>0</v>
      </c>
      <c r="AC35" s="19">
        <v>83.1</v>
      </c>
      <c r="AD35" s="18">
        <v>43.2</v>
      </c>
      <c r="AE35" s="15"/>
    </row>
    <row r="36" spans="1:31" ht="22.5" customHeight="1">
      <c r="A36" s="12" t="s">
        <v>33</v>
      </c>
      <c r="B36" s="13">
        <f>SUM(B37:B41)</f>
        <v>0.1</v>
      </c>
      <c r="C36" s="13">
        <f aca="true" t="shared" si="17" ref="C36:I36">SUM(C37:C41)</f>
        <v>0</v>
      </c>
      <c r="D36" s="13">
        <f t="shared" si="17"/>
        <v>4.1</v>
      </c>
      <c r="E36" s="13">
        <f t="shared" si="17"/>
        <v>4.8</v>
      </c>
      <c r="F36" s="13">
        <f t="shared" si="17"/>
        <v>4.6</v>
      </c>
      <c r="G36" s="13">
        <f t="shared" si="17"/>
        <v>6.6</v>
      </c>
      <c r="H36" s="13">
        <f t="shared" si="17"/>
        <v>0.5</v>
      </c>
      <c r="I36" s="13">
        <f t="shared" si="17"/>
        <v>0.5</v>
      </c>
      <c r="J36" s="13">
        <f>SUM(J37:J41)</f>
        <v>1.5</v>
      </c>
      <c r="K36" s="13">
        <f aca="true" t="shared" si="18" ref="K36:S36">SUM(K37:K41)</f>
        <v>1.6</v>
      </c>
      <c r="L36" s="13">
        <f t="shared" si="18"/>
        <v>2.1</v>
      </c>
      <c r="M36" s="13">
        <f t="shared" si="18"/>
        <v>9.7</v>
      </c>
      <c r="N36" s="13">
        <f t="shared" si="18"/>
        <v>10.4</v>
      </c>
      <c r="O36" s="13">
        <f t="shared" si="18"/>
        <v>41.8</v>
      </c>
      <c r="P36" s="13">
        <f t="shared" si="18"/>
        <v>111.2</v>
      </c>
      <c r="Q36" s="13">
        <f t="shared" si="18"/>
        <v>237.4</v>
      </c>
      <c r="R36" s="13">
        <f t="shared" si="18"/>
        <v>99</v>
      </c>
      <c r="S36" s="13">
        <f t="shared" si="18"/>
        <v>33.6</v>
      </c>
      <c r="T36" s="13">
        <f>SUM(T37:T41)</f>
        <v>171.9</v>
      </c>
      <c r="U36" s="13">
        <f>SUM(U37:U41)</f>
        <v>575.6</v>
      </c>
      <c r="V36" s="13">
        <f>SUM(V37:V41)</f>
        <v>753.2</v>
      </c>
      <c r="W36" s="13">
        <f aca="true" t="shared" si="19" ref="W36:AC36">SUM(W37:W41)</f>
        <v>958.8</v>
      </c>
      <c r="X36" s="13">
        <f t="shared" si="19"/>
        <v>736.1</v>
      </c>
      <c r="Y36" s="13">
        <f t="shared" si="19"/>
        <v>1186.3000000000002</v>
      </c>
      <c r="Z36" s="13">
        <f t="shared" si="19"/>
        <v>1308.1000000000001</v>
      </c>
      <c r="AA36" s="13">
        <f t="shared" si="19"/>
        <v>1485.9</v>
      </c>
      <c r="AB36" s="14">
        <f t="shared" si="19"/>
        <v>2173</v>
      </c>
      <c r="AC36" s="14">
        <f t="shared" si="19"/>
        <v>1203.8999999999999</v>
      </c>
      <c r="AD36" s="14">
        <v>1289.5</v>
      </c>
      <c r="AE36" s="15"/>
    </row>
    <row r="37" spans="1:31" ht="22.5" customHeight="1">
      <c r="A37" s="20" t="s">
        <v>34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72.5</v>
      </c>
      <c r="W37" s="16">
        <v>48.8</v>
      </c>
      <c r="X37" s="16">
        <v>343.6</v>
      </c>
      <c r="Y37" s="16">
        <v>21.9</v>
      </c>
      <c r="Z37" s="16">
        <v>910.8</v>
      </c>
      <c r="AA37" s="17">
        <v>866.3</v>
      </c>
      <c r="AB37" s="18">
        <v>1456.6</v>
      </c>
      <c r="AC37" s="19">
        <v>645.9</v>
      </c>
      <c r="AD37" s="18">
        <v>0</v>
      </c>
      <c r="AE37" s="15"/>
    </row>
    <row r="38" spans="1:31" ht="22.5" customHeight="1">
      <c r="A38" s="20" t="s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v>2.2</v>
      </c>
      <c r="W38" s="16">
        <v>107.5</v>
      </c>
      <c r="X38" s="16">
        <v>3.6</v>
      </c>
      <c r="Y38" s="16">
        <v>94.4</v>
      </c>
      <c r="Z38" s="16">
        <v>31.3</v>
      </c>
      <c r="AA38" s="17">
        <v>42.6</v>
      </c>
      <c r="AB38" s="18">
        <v>20.2</v>
      </c>
      <c r="AC38" s="19">
        <v>7.6</v>
      </c>
      <c r="AD38" s="18">
        <v>848.9</v>
      </c>
      <c r="AE38" s="15"/>
    </row>
    <row r="39" spans="1:31" ht="22.5" customHeight="1">
      <c r="A39" s="20" t="s">
        <v>36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v>212.1</v>
      </c>
      <c r="W39" s="16">
        <v>29</v>
      </c>
      <c r="X39" s="16">
        <v>114.5</v>
      </c>
      <c r="Y39" s="16">
        <v>0</v>
      </c>
      <c r="Z39" s="16">
        <v>267.9</v>
      </c>
      <c r="AA39" s="17">
        <v>61.1</v>
      </c>
      <c r="AB39" s="18">
        <v>34.7</v>
      </c>
      <c r="AC39" s="19">
        <v>58.5</v>
      </c>
      <c r="AD39" s="18">
        <v>47.6</v>
      </c>
      <c r="AE39" s="15"/>
    </row>
    <row r="40" spans="1:31" ht="22.5" customHeight="1">
      <c r="A40" s="20" t="s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72.8</v>
      </c>
      <c r="W40" s="16">
        <v>2</v>
      </c>
      <c r="X40" s="16">
        <v>81.5</v>
      </c>
      <c r="Y40" s="16">
        <v>143.3</v>
      </c>
      <c r="Z40" s="16">
        <v>12.9</v>
      </c>
      <c r="AA40" s="17">
        <v>77</v>
      </c>
      <c r="AB40" s="18">
        <v>71.4</v>
      </c>
      <c r="AC40" s="19">
        <v>301.3</v>
      </c>
      <c r="AD40" s="18">
        <v>32.3</v>
      </c>
      <c r="AE40" s="15"/>
    </row>
    <row r="41" spans="1:31" ht="22.5" customHeight="1">
      <c r="A41" s="20" t="s">
        <v>38</v>
      </c>
      <c r="B41" s="16">
        <v>0.1</v>
      </c>
      <c r="C41" s="16">
        <v>0</v>
      </c>
      <c r="D41" s="16">
        <v>4.1</v>
      </c>
      <c r="E41" s="16">
        <v>4.8</v>
      </c>
      <c r="F41" s="16">
        <v>4.6</v>
      </c>
      <c r="G41" s="16">
        <v>6.6</v>
      </c>
      <c r="H41" s="16">
        <v>0.5</v>
      </c>
      <c r="I41" s="16">
        <v>0.5</v>
      </c>
      <c r="J41" s="16">
        <v>1.5</v>
      </c>
      <c r="K41" s="16">
        <v>1.6</v>
      </c>
      <c r="L41" s="16">
        <v>2.1</v>
      </c>
      <c r="M41" s="16">
        <v>9.7</v>
      </c>
      <c r="N41" s="16">
        <v>10.4</v>
      </c>
      <c r="O41" s="16">
        <v>41.8</v>
      </c>
      <c r="P41" s="16">
        <v>111.2</v>
      </c>
      <c r="Q41" s="16">
        <v>237.4</v>
      </c>
      <c r="R41" s="16">
        <v>99</v>
      </c>
      <c r="S41" s="16">
        <v>33.6</v>
      </c>
      <c r="T41" s="16">
        <v>171.9</v>
      </c>
      <c r="U41" s="16">
        <v>575.6</v>
      </c>
      <c r="V41" s="16">
        <v>393.6</v>
      </c>
      <c r="W41" s="16">
        <v>771.5</v>
      </c>
      <c r="X41" s="16">
        <v>192.9</v>
      </c>
      <c r="Y41" s="16">
        <v>926.7</v>
      </c>
      <c r="Z41" s="16">
        <v>85.2</v>
      </c>
      <c r="AA41" s="17">
        <v>438.9</v>
      </c>
      <c r="AB41" s="18">
        <v>590.1</v>
      </c>
      <c r="AC41" s="19">
        <v>190.6</v>
      </c>
      <c r="AD41" s="18">
        <v>70.8</v>
      </c>
      <c r="AE41" s="15"/>
    </row>
    <row r="42" spans="1:31" ht="22.5" customHeight="1">
      <c r="A42" s="12" t="s">
        <v>39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73.9</v>
      </c>
      <c r="W42" s="13">
        <v>353.1</v>
      </c>
      <c r="X42" s="13">
        <v>1472.6</v>
      </c>
      <c r="Y42" s="13">
        <v>1512.9</v>
      </c>
      <c r="Z42" s="13">
        <v>1468.8</v>
      </c>
      <c r="AA42" s="13">
        <v>2740.9</v>
      </c>
      <c r="AB42" s="14">
        <v>2039.1</v>
      </c>
      <c r="AC42" s="22">
        <v>2488.5</v>
      </c>
      <c r="AD42" s="14">
        <v>2931.7</v>
      </c>
      <c r="AE42" s="15"/>
    </row>
    <row r="43" spans="1:31" ht="22.5" customHeight="1">
      <c r="A43" s="12" t="s">
        <v>40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39.2</v>
      </c>
      <c r="W43" s="13">
        <v>685.3</v>
      </c>
      <c r="X43" s="13">
        <v>612.3</v>
      </c>
      <c r="Y43" s="13">
        <v>1874.8</v>
      </c>
      <c r="Z43" s="13">
        <v>2504.3</v>
      </c>
      <c r="AA43" s="13">
        <v>1966.7</v>
      </c>
      <c r="AB43" s="14">
        <v>2815.1</v>
      </c>
      <c r="AC43" s="22">
        <v>1203.9</v>
      </c>
      <c r="AD43" s="14">
        <v>2415.9</v>
      </c>
      <c r="AE43" s="15"/>
    </row>
    <row r="44" spans="1:31" ht="22.5" customHeight="1">
      <c r="A44" s="12" t="s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0.3</v>
      </c>
      <c r="M44" s="13">
        <v>0.5</v>
      </c>
      <c r="N44" s="13">
        <v>0.1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138.8</v>
      </c>
      <c r="Z44" s="13"/>
      <c r="AA44" s="13">
        <v>0</v>
      </c>
      <c r="AB44" s="14">
        <v>0</v>
      </c>
      <c r="AC44" s="22">
        <v>0</v>
      </c>
      <c r="AD44" s="14">
        <v>0</v>
      </c>
      <c r="AE44" s="15"/>
    </row>
    <row r="45" spans="1:31" ht="22.5" customHeight="1">
      <c r="A45" s="12" t="s">
        <v>42</v>
      </c>
      <c r="B45" s="13">
        <v>0</v>
      </c>
      <c r="C45" s="13">
        <v>0</v>
      </c>
      <c r="D45" s="13">
        <v>0</v>
      </c>
      <c r="E45" s="13">
        <v>2.5</v>
      </c>
      <c r="F45" s="13">
        <v>3.2</v>
      </c>
      <c r="G45" s="13">
        <v>12.5</v>
      </c>
      <c r="H45" s="13">
        <v>13.4</v>
      </c>
      <c r="I45" s="13">
        <v>15.5</v>
      </c>
      <c r="J45" s="13">
        <v>18</v>
      </c>
      <c r="K45" s="13">
        <v>14.6</v>
      </c>
      <c r="L45" s="13">
        <v>26.8</v>
      </c>
      <c r="M45" s="13">
        <v>48.9</v>
      </c>
      <c r="N45" s="13">
        <v>56</v>
      </c>
      <c r="O45" s="13">
        <v>86.6</v>
      </c>
      <c r="P45" s="13">
        <v>153.1</v>
      </c>
      <c r="Q45" s="13">
        <v>489.2</v>
      </c>
      <c r="R45" s="13">
        <v>790.1</v>
      </c>
      <c r="S45" s="13">
        <v>1329.2</v>
      </c>
      <c r="T45" s="13">
        <v>1416</v>
      </c>
      <c r="U45" s="13">
        <v>1239.4</v>
      </c>
      <c r="V45" s="13">
        <v>2028.9</v>
      </c>
      <c r="W45" s="13">
        <v>2168.8</v>
      </c>
      <c r="X45" s="13">
        <v>1403.8</v>
      </c>
      <c r="Y45" s="13">
        <v>1130.9</v>
      </c>
      <c r="Z45" s="13">
        <v>2331.5</v>
      </c>
      <c r="AA45" s="13">
        <v>2789.2</v>
      </c>
      <c r="AB45" s="14">
        <v>2851.6</v>
      </c>
      <c r="AC45" s="22">
        <v>1689.8</v>
      </c>
      <c r="AD45" s="14">
        <v>2425</v>
      </c>
      <c r="AE45" s="15"/>
    </row>
    <row r="46" spans="1:31" ht="13.5" customHeight="1">
      <c r="A46" s="2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9"/>
      <c r="AB46" s="18"/>
      <c r="AC46" s="19"/>
      <c r="AD46" s="19"/>
      <c r="AE46" s="15"/>
    </row>
    <row r="47" spans="1:31" ht="22.5" customHeight="1">
      <c r="A47" s="12" t="s">
        <v>43</v>
      </c>
      <c r="B47" s="16"/>
      <c r="C47" s="16"/>
      <c r="D47" s="16"/>
      <c r="E47" s="16"/>
      <c r="F47" s="16"/>
      <c r="G47" s="16"/>
      <c r="H47" s="16"/>
      <c r="I47" s="16"/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9">
        <v>0</v>
      </c>
      <c r="AD47" s="18">
        <v>0</v>
      </c>
      <c r="AE47" s="15"/>
    </row>
    <row r="48" spans="1:31" ht="15.75" customHeight="1">
      <c r="A48" s="2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  <c r="AB48" s="18"/>
      <c r="AC48" s="19"/>
      <c r="AD48" s="19"/>
      <c r="AE48" s="15"/>
    </row>
    <row r="49" spans="1:31" ht="22.5" customHeight="1">
      <c r="A49" s="12" t="s">
        <v>44</v>
      </c>
      <c r="B49" s="13">
        <f>B50+B51+B58+B59+B60+B62</f>
        <v>9.7</v>
      </c>
      <c r="C49" s="13">
        <f aca="true" t="shared" si="20" ref="C49:I49">C50+C51+C58+C59+C60+C62</f>
        <v>22.5</v>
      </c>
      <c r="D49" s="13">
        <f t="shared" si="20"/>
        <v>23.9</v>
      </c>
      <c r="E49" s="13">
        <f t="shared" si="20"/>
        <v>76.4</v>
      </c>
      <c r="F49" s="13">
        <f t="shared" si="20"/>
        <v>52.4</v>
      </c>
      <c r="G49" s="13">
        <f t="shared" si="20"/>
        <v>110.5</v>
      </c>
      <c r="H49" s="13">
        <f t="shared" si="20"/>
        <v>172.5</v>
      </c>
      <c r="I49" s="13">
        <f t="shared" si="20"/>
        <v>263.4</v>
      </c>
      <c r="J49" s="13">
        <f aca="true" t="shared" si="21" ref="J49:S49">J50+J51+J58+J59+J60+J62</f>
        <v>459.09999999999997</v>
      </c>
      <c r="K49" s="13">
        <f t="shared" si="21"/>
        <v>1047.6</v>
      </c>
      <c r="L49" s="13">
        <f t="shared" si="21"/>
        <v>1855</v>
      </c>
      <c r="M49" s="13">
        <f t="shared" si="21"/>
        <v>2442.5</v>
      </c>
      <c r="N49" s="13">
        <f t="shared" si="21"/>
        <v>2128.7</v>
      </c>
      <c r="O49" s="13">
        <f t="shared" si="21"/>
        <v>2208.2999999999997</v>
      </c>
      <c r="P49" s="13">
        <f t="shared" si="21"/>
        <v>4673.099999999999</v>
      </c>
      <c r="Q49" s="13">
        <f t="shared" si="21"/>
        <v>6772.700000000001</v>
      </c>
      <c r="R49" s="13">
        <f t="shared" si="21"/>
        <v>7009.7</v>
      </c>
      <c r="S49" s="13">
        <f t="shared" si="21"/>
        <v>9299.800000000001</v>
      </c>
      <c r="T49" s="13">
        <f>T50+T51+T58+T59+T60+T62</f>
        <v>11834.599999999999</v>
      </c>
      <c r="U49" s="13">
        <f>U50+U51+U58+U59+U60+U62</f>
        <v>10935.7</v>
      </c>
      <c r="V49" s="13">
        <f aca="true" t="shared" si="22" ref="V49:AA49">SUM(V50,V51,V58:V60,V62)</f>
        <v>13777.3</v>
      </c>
      <c r="W49" s="13">
        <f t="shared" si="22"/>
        <v>15302.8</v>
      </c>
      <c r="X49" s="13">
        <f t="shared" si="22"/>
        <v>17731.300000000003</v>
      </c>
      <c r="Y49" s="13">
        <f t="shared" si="22"/>
        <v>21844.899999999998</v>
      </c>
      <c r="Z49" s="13">
        <f t="shared" si="22"/>
        <v>22400.3</v>
      </c>
      <c r="AA49" s="13">
        <f t="shared" si="22"/>
        <v>30676.600000000002</v>
      </c>
      <c r="AB49" s="14">
        <f>SUM(AB50,AB51,AB58:AB62)</f>
        <v>32432.300000000003</v>
      </c>
      <c r="AC49" s="14">
        <f>SUM(AC50,AC51,AC58:AC62)</f>
        <v>32508.899999999998</v>
      </c>
      <c r="AD49" s="22">
        <v>35938.9</v>
      </c>
      <c r="AE49" s="15"/>
    </row>
    <row r="50" spans="1:31" ht="22.5" customHeight="1">
      <c r="A50" s="20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v>1724.4</v>
      </c>
      <c r="W50" s="16">
        <v>2089.1</v>
      </c>
      <c r="X50" s="16">
        <v>4632.1</v>
      </c>
      <c r="Y50" s="16">
        <v>6410.7</v>
      </c>
      <c r="Z50" s="16">
        <v>7132.7</v>
      </c>
      <c r="AA50" s="17">
        <v>9924.3</v>
      </c>
      <c r="AB50" s="18">
        <v>11226.3</v>
      </c>
      <c r="AC50" s="19">
        <v>12268.2</v>
      </c>
      <c r="AD50" s="19">
        <v>11638.7</v>
      </c>
      <c r="AE50" s="15"/>
    </row>
    <row r="51" spans="1:31" ht="22.5" customHeight="1">
      <c r="A51" s="12" t="s">
        <v>46</v>
      </c>
      <c r="B51" s="13">
        <f>SUM(B52:B57)</f>
        <v>1.6</v>
      </c>
      <c r="C51" s="13">
        <f aca="true" t="shared" si="23" ref="C51:I51">SUM(C52:C57)</f>
        <v>13.8</v>
      </c>
      <c r="D51" s="13">
        <f t="shared" si="23"/>
        <v>7.1</v>
      </c>
      <c r="E51" s="13">
        <f t="shared" si="23"/>
        <v>9.4</v>
      </c>
      <c r="F51" s="13">
        <f t="shared" si="23"/>
        <v>5.699999999999999</v>
      </c>
      <c r="G51" s="13">
        <f t="shared" si="23"/>
        <v>11.9</v>
      </c>
      <c r="H51" s="13">
        <f t="shared" si="23"/>
        <v>41.6</v>
      </c>
      <c r="I51" s="13">
        <f t="shared" si="23"/>
        <v>33.9</v>
      </c>
      <c r="J51" s="13">
        <f aca="true" t="shared" si="24" ref="J51:S51">SUM(J52:J57)</f>
        <v>53.199999999999996</v>
      </c>
      <c r="K51" s="13">
        <f t="shared" si="24"/>
        <v>150.7</v>
      </c>
      <c r="L51" s="13">
        <f t="shared" si="24"/>
        <v>351.5</v>
      </c>
      <c r="M51" s="13">
        <f t="shared" si="24"/>
        <v>464.7</v>
      </c>
      <c r="N51" s="13">
        <f t="shared" si="24"/>
        <v>522</v>
      </c>
      <c r="O51" s="13">
        <f t="shared" si="24"/>
        <v>539.1999999999999</v>
      </c>
      <c r="P51" s="13">
        <f t="shared" si="24"/>
        <v>724.0999999999999</v>
      </c>
      <c r="Q51" s="13">
        <f t="shared" si="24"/>
        <v>1594</v>
      </c>
      <c r="R51" s="13">
        <f t="shared" si="24"/>
        <v>692.1</v>
      </c>
      <c r="S51" s="13">
        <f t="shared" si="24"/>
        <v>966.5</v>
      </c>
      <c r="T51" s="13">
        <f>SUM(T52:T57)</f>
        <v>1672.8</v>
      </c>
      <c r="U51" s="13">
        <f>SUM(U52:U57)</f>
        <v>6221.400000000001</v>
      </c>
      <c r="V51" s="13">
        <f>SUM(V52:V57)</f>
        <v>5292.9</v>
      </c>
      <c r="W51" s="13">
        <f aca="true" t="shared" si="25" ref="W51:AB51">SUM(W52:W57)</f>
        <v>4600.4</v>
      </c>
      <c r="X51" s="13">
        <f t="shared" si="25"/>
        <v>3741.6</v>
      </c>
      <c r="Y51" s="13">
        <f t="shared" si="25"/>
        <v>4682.999999999999</v>
      </c>
      <c r="Z51" s="13">
        <f t="shared" si="25"/>
        <v>6530.700000000001</v>
      </c>
      <c r="AA51" s="13">
        <f t="shared" si="25"/>
        <v>7164</v>
      </c>
      <c r="AB51" s="14">
        <f t="shared" si="25"/>
        <v>8744</v>
      </c>
      <c r="AC51" s="22">
        <v>7104.9</v>
      </c>
      <c r="AD51" s="14">
        <v>11805.2</v>
      </c>
      <c r="AE51" s="15"/>
    </row>
    <row r="52" spans="1:31" ht="22.5" customHeight="1">
      <c r="A52" s="20" t="s">
        <v>47</v>
      </c>
      <c r="B52" s="16">
        <v>1.3</v>
      </c>
      <c r="C52" s="16">
        <v>1.2</v>
      </c>
      <c r="D52" s="16">
        <v>1.2</v>
      </c>
      <c r="E52" s="16">
        <v>5.9</v>
      </c>
      <c r="F52" s="16">
        <v>3.3</v>
      </c>
      <c r="G52" s="16">
        <v>2.6</v>
      </c>
      <c r="H52" s="16">
        <v>5.9</v>
      </c>
      <c r="I52" s="16">
        <v>1.6</v>
      </c>
      <c r="J52" s="16">
        <v>5.5</v>
      </c>
      <c r="K52" s="16">
        <v>13.7</v>
      </c>
      <c r="L52" s="16">
        <v>36.9</v>
      </c>
      <c r="M52" s="16">
        <v>34.8</v>
      </c>
      <c r="N52" s="16">
        <v>84.1</v>
      </c>
      <c r="O52" s="16">
        <v>91.7</v>
      </c>
      <c r="P52" s="16">
        <v>142.9</v>
      </c>
      <c r="Q52" s="16">
        <v>206.4</v>
      </c>
      <c r="R52" s="16">
        <v>196.1</v>
      </c>
      <c r="S52" s="16">
        <v>368.2</v>
      </c>
      <c r="T52" s="16">
        <v>621.8</v>
      </c>
      <c r="U52" s="16">
        <v>347.8</v>
      </c>
      <c r="V52" s="16">
        <v>168.5</v>
      </c>
      <c r="W52" s="16">
        <v>188.1</v>
      </c>
      <c r="X52" s="16">
        <v>9.5</v>
      </c>
      <c r="Y52" s="16">
        <v>10</v>
      </c>
      <c r="Z52" s="16"/>
      <c r="AA52" s="17">
        <v>14.4</v>
      </c>
      <c r="AB52" s="18">
        <v>0</v>
      </c>
      <c r="AC52" s="19">
        <v>0</v>
      </c>
      <c r="AD52" s="19">
        <v>1.6</v>
      </c>
      <c r="AE52" s="15"/>
    </row>
    <row r="53" spans="1:31" ht="22.5" customHeight="1">
      <c r="A53" s="20" t="s">
        <v>48</v>
      </c>
      <c r="B53" s="16">
        <v>0</v>
      </c>
      <c r="C53" s="16">
        <v>0</v>
      </c>
      <c r="D53" s="16">
        <v>1.6</v>
      </c>
      <c r="E53" s="16">
        <v>1.8</v>
      </c>
      <c r="F53" s="16">
        <v>1.4</v>
      </c>
      <c r="G53" s="16">
        <v>6.4</v>
      </c>
      <c r="H53" s="16">
        <v>31</v>
      </c>
      <c r="I53" s="16">
        <v>27.7</v>
      </c>
      <c r="J53" s="16">
        <v>40</v>
      </c>
      <c r="K53" s="16">
        <v>127.9</v>
      </c>
      <c r="L53" s="16">
        <v>303.5</v>
      </c>
      <c r="M53" s="16">
        <v>409.2</v>
      </c>
      <c r="N53" s="16">
        <v>406.2</v>
      </c>
      <c r="O53" s="16">
        <v>385.1</v>
      </c>
      <c r="P53" s="16">
        <v>562.4</v>
      </c>
      <c r="Q53" s="16">
        <v>938.6</v>
      </c>
      <c r="R53" s="16">
        <v>0</v>
      </c>
      <c r="S53" s="16">
        <v>84.5</v>
      </c>
      <c r="T53" s="16">
        <v>0</v>
      </c>
      <c r="U53" s="16">
        <v>4276</v>
      </c>
      <c r="V53" s="16">
        <v>2386.5</v>
      </c>
      <c r="W53" s="16">
        <v>678.6</v>
      </c>
      <c r="X53" s="16">
        <v>511.3</v>
      </c>
      <c r="Y53" s="16">
        <v>568.4</v>
      </c>
      <c r="Z53" s="16">
        <v>1402.7</v>
      </c>
      <c r="AA53" s="17">
        <v>566.1</v>
      </c>
      <c r="AB53" s="18">
        <v>444.3</v>
      </c>
      <c r="AC53" s="19">
        <v>818.9</v>
      </c>
      <c r="AD53" s="19">
        <v>667.5</v>
      </c>
      <c r="AE53" s="15"/>
    </row>
    <row r="54" spans="1:31" ht="22.5" customHeight="1">
      <c r="A54" s="20" t="s">
        <v>49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v>853.2</v>
      </c>
      <c r="W54" s="16">
        <v>2104.3</v>
      </c>
      <c r="X54" s="16">
        <v>569.9</v>
      </c>
      <c r="Y54" s="16">
        <v>739.8</v>
      </c>
      <c r="Z54" s="16">
        <v>1430.1</v>
      </c>
      <c r="AA54" s="17">
        <v>1325.8</v>
      </c>
      <c r="AB54" s="18">
        <v>903.3</v>
      </c>
      <c r="AC54" s="19">
        <v>1914.9</v>
      </c>
      <c r="AD54" s="19">
        <v>2669.3</v>
      </c>
      <c r="AE54" s="15"/>
    </row>
    <row r="55" spans="1:31" ht="22.5" customHeight="1">
      <c r="A55" s="20" t="s">
        <v>50</v>
      </c>
      <c r="B55" s="16">
        <v>0.3</v>
      </c>
      <c r="C55" s="16">
        <v>0.3</v>
      </c>
      <c r="D55" s="16">
        <v>4.3</v>
      </c>
      <c r="E55" s="16">
        <v>1.7</v>
      </c>
      <c r="F55" s="16">
        <v>1</v>
      </c>
      <c r="G55" s="16">
        <v>2.9</v>
      </c>
      <c r="H55" s="16">
        <v>4.7</v>
      </c>
      <c r="I55" s="16">
        <v>4.6</v>
      </c>
      <c r="J55" s="16">
        <v>4.4</v>
      </c>
      <c r="K55" s="16">
        <v>9.1</v>
      </c>
      <c r="L55" s="16">
        <v>11.1</v>
      </c>
      <c r="M55" s="16">
        <v>17.5</v>
      </c>
      <c r="N55" s="16">
        <v>31.7</v>
      </c>
      <c r="O55" s="16">
        <v>60.1</v>
      </c>
      <c r="P55" s="16">
        <v>16.8</v>
      </c>
      <c r="Q55" s="16">
        <v>447.4</v>
      </c>
      <c r="R55" s="16">
        <v>496</v>
      </c>
      <c r="S55" s="16">
        <v>491.3</v>
      </c>
      <c r="T55" s="16">
        <v>697.3</v>
      </c>
      <c r="U55" s="16">
        <v>1420</v>
      </c>
      <c r="V55" s="16">
        <v>1671</v>
      </c>
      <c r="W55" s="16">
        <v>1261.9</v>
      </c>
      <c r="X55" s="16">
        <v>2130</v>
      </c>
      <c r="Y55" s="16">
        <v>3326.6</v>
      </c>
      <c r="Z55" s="16">
        <v>3662.4</v>
      </c>
      <c r="AA55" s="17">
        <v>5216.2</v>
      </c>
      <c r="AB55" s="18">
        <v>7262.9</v>
      </c>
      <c r="AC55" s="19">
        <v>4240.5</v>
      </c>
      <c r="AD55" s="19">
        <v>8208.6</v>
      </c>
      <c r="AE55" s="15"/>
    </row>
    <row r="56" spans="1:31" ht="22.5" customHeight="1">
      <c r="A56" s="20" t="s">
        <v>51</v>
      </c>
      <c r="B56" s="16">
        <v>0</v>
      </c>
      <c r="C56" s="16">
        <v>12.3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3.3</v>
      </c>
      <c r="K56" s="16">
        <v>0</v>
      </c>
      <c r="L56" s="16">
        <v>0</v>
      </c>
      <c r="M56" s="16">
        <v>3.2</v>
      </c>
      <c r="N56" s="16">
        <v>0</v>
      </c>
      <c r="O56" s="16">
        <v>2.3</v>
      </c>
      <c r="P56" s="16">
        <v>2</v>
      </c>
      <c r="Q56" s="16">
        <v>1.6</v>
      </c>
      <c r="R56" s="16">
        <v>0</v>
      </c>
      <c r="S56" s="16">
        <v>22.5</v>
      </c>
      <c r="T56" s="16">
        <v>353.7</v>
      </c>
      <c r="U56" s="16">
        <v>177.6</v>
      </c>
      <c r="V56" s="16">
        <v>213.7</v>
      </c>
      <c r="W56" s="16">
        <v>367.5</v>
      </c>
      <c r="X56" s="16">
        <v>520.9</v>
      </c>
      <c r="Y56" s="16">
        <v>38.2</v>
      </c>
      <c r="Z56" s="16">
        <v>34.8</v>
      </c>
      <c r="AA56" s="17">
        <v>34.8</v>
      </c>
      <c r="AB56" s="18">
        <v>28.1</v>
      </c>
      <c r="AC56" s="19">
        <v>28.1</v>
      </c>
      <c r="AD56" s="19">
        <v>0</v>
      </c>
      <c r="AE56" s="15"/>
    </row>
    <row r="57" spans="1:31" ht="22.5" customHeight="1">
      <c r="A57" s="20" t="s">
        <v>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0</v>
      </c>
      <c r="W57" s="16">
        <v>0</v>
      </c>
      <c r="X57" s="16">
        <v>0</v>
      </c>
      <c r="Y57" s="16">
        <v>0</v>
      </c>
      <c r="Z57" s="16">
        <v>0.7</v>
      </c>
      <c r="AA57" s="17">
        <v>6.7</v>
      </c>
      <c r="AB57" s="18">
        <v>105.4</v>
      </c>
      <c r="AC57" s="19">
        <v>102.5</v>
      </c>
      <c r="AD57" s="19">
        <v>258.2</v>
      </c>
      <c r="AE57" s="15"/>
    </row>
    <row r="58" spans="1:31" ht="22.5" customHeight="1">
      <c r="A58" s="12" t="s">
        <v>53</v>
      </c>
      <c r="B58" s="13">
        <v>0</v>
      </c>
      <c r="C58" s="13">
        <v>1.7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/>
      <c r="AA58" s="23" t="s">
        <v>25</v>
      </c>
      <c r="AB58" s="14"/>
      <c r="AC58" s="22">
        <v>0</v>
      </c>
      <c r="AD58" s="22">
        <v>0</v>
      </c>
      <c r="AE58" s="15"/>
    </row>
    <row r="59" spans="1:31" ht="22.5" customHeight="1">
      <c r="A59" s="12" t="s">
        <v>54</v>
      </c>
      <c r="B59" s="13">
        <v>0</v>
      </c>
      <c r="C59" s="13">
        <v>0</v>
      </c>
      <c r="D59" s="13">
        <v>0</v>
      </c>
      <c r="E59" s="13">
        <v>0</v>
      </c>
      <c r="F59" s="13">
        <v>9.3</v>
      </c>
      <c r="G59" s="13">
        <v>0</v>
      </c>
      <c r="H59" s="13">
        <v>11</v>
      </c>
      <c r="I59" s="13">
        <v>10.5</v>
      </c>
      <c r="J59" s="13">
        <v>6.2</v>
      </c>
      <c r="K59" s="13">
        <v>10</v>
      </c>
      <c r="L59" s="13">
        <v>139.7</v>
      </c>
      <c r="M59" s="13">
        <v>155.7</v>
      </c>
      <c r="N59" s="13">
        <v>105.5</v>
      </c>
      <c r="O59" s="13">
        <v>82.5</v>
      </c>
      <c r="P59" s="13">
        <v>107.8</v>
      </c>
      <c r="Q59" s="13">
        <v>903.4</v>
      </c>
      <c r="R59" s="13">
        <v>1102.1</v>
      </c>
      <c r="S59" s="13">
        <v>705.7</v>
      </c>
      <c r="T59" s="13">
        <v>973</v>
      </c>
      <c r="U59" s="13">
        <v>378.8</v>
      </c>
      <c r="V59" s="13">
        <v>85.2</v>
      </c>
      <c r="W59" s="13">
        <v>12.8</v>
      </c>
      <c r="X59" s="13">
        <v>0</v>
      </c>
      <c r="Y59" s="13">
        <v>0</v>
      </c>
      <c r="Z59" s="13">
        <v>0</v>
      </c>
      <c r="AA59" s="24">
        <v>0</v>
      </c>
      <c r="AB59" s="24">
        <v>0</v>
      </c>
      <c r="AC59" s="22">
        <v>0</v>
      </c>
      <c r="AD59" s="22">
        <v>0</v>
      </c>
      <c r="AE59" s="15"/>
    </row>
    <row r="60" spans="1:31" ht="22.5" customHeight="1">
      <c r="A60" s="12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>
        <v>942.8</v>
      </c>
      <c r="Z60" s="13">
        <v>455.8</v>
      </c>
      <c r="AA60" s="13">
        <v>4347.6</v>
      </c>
      <c r="AB60" s="14">
        <v>6582.1</v>
      </c>
      <c r="AC60" s="22">
        <v>7174.5</v>
      </c>
      <c r="AD60" s="22">
        <v>6846.5</v>
      </c>
      <c r="AE60" s="15"/>
    </row>
    <row r="61" spans="1:31" ht="14.25" customHeight="1">
      <c r="A61" s="2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8"/>
      <c r="AC61" s="19"/>
      <c r="AD61" s="19"/>
      <c r="AE61" s="15"/>
    </row>
    <row r="62" spans="1:31" ht="22.5" customHeight="1">
      <c r="A62" s="12" t="s">
        <v>56</v>
      </c>
      <c r="B62" s="13">
        <f>B71</f>
        <v>8.1</v>
      </c>
      <c r="C62" s="13">
        <f aca="true" t="shared" si="26" ref="C62:U62">C71</f>
        <v>7</v>
      </c>
      <c r="D62" s="13">
        <f t="shared" si="26"/>
        <v>16.8</v>
      </c>
      <c r="E62" s="13">
        <f t="shared" si="26"/>
        <v>67</v>
      </c>
      <c r="F62" s="13">
        <f t="shared" si="26"/>
        <v>37.4</v>
      </c>
      <c r="G62" s="13">
        <f t="shared" si="26"/>
        <v>98.6</v>
      </c>
      <c r="H62" s="13">
        <f t="shared" si="26"/>
        <v>119.9</v>
      </c>
      <c r="I62" s="13">
        <f t="shared" si="26"/>
        <v>219</v>
      </c>
      <c r="J62" s="13">
        <f t="shared" si="26"/>
        <v>399.7</v>
      </c>
      <c r="K62" s="13">
        <f t="shared" si="26"/>
        <v>886.9</v>
      </c>
      <c r="L62" s="13">
        <f t="shared" si="26"/>
        <v>1363.8</v>
      </c>
      <c r="M62" s="13">
        <f t="shared" si="26"/>
        <v>1822.1</v>
      </c>
      <c r="N62" s="13">
        <f t="shared" si="26"/>
        <v>1501.2</v>
      </c>
      <c r="O62" s="13">
        <f t="shared" si="26"/>
        <v>1586.6</v>
      </c>
      <c r="P62" s="13">
        <f t="shared" si="26"/>
        <v>3841.2</v>
      </c>
      <c r="Q62" s="13">
        <f t="shared" si="26"/>
        <v>4275.3</v>
      </c>
      <c r="R62" s="13">
        <f t="shared" si="26"/>
        <v>5215.5</v>
      </c>
      <c r="S62" s="13">
        <f t="shared" si="26"/>
        <v>7627.6</v>
      </c>
      <c r="T62" s="13">
        <f t="shared" si="26"/>
        <v>9188.8</v>
      </c>
      <c r="U62" s="13">
        <f t="shared" si="26"/>
        <v>4335.5</v>
      </c>
      <c r="V62" s="13">
        <f aca="true" t="shared" si="27" ref="V62:AA62">SUM(V63:V71)</f>
        <v>6674.8</v>
      </c>
      <c r="W62" s="13">
        <f t="shared" si="27"/>
        <v>8600.5</v>
      </c>
      <c r="X62" s="13">
        <f t="shared" si="27"/>
        <v>9357.6</v>
      </c>
      <c r="Y62" s="13">
        <f t="shared" si="27"/>
        <v>9808.4</v>
      </c>
      <c r="Z62" s="13">
        <f t="shared" si="27"/>
        <v>8281.099999999999</v>
      </c>
      <c r="AA62" s="13">
        <f t="shared" si="27"/>
        <v>9240.7</v>
      </c>
      <c r="AB62" s="14">
        <v>5879.9</v>
      </c>
      <c r="AC62" s="22">
        <v>5961.3</v>
      </c>
      <c r="AD62" s="22">
        <v>5648.4</v>
      </c>
      <c r="AE62" s="15"/>
    </row>
    <row r="63" spans="1:31" ht="22.5" customHeight="1">
      <c r="A63" s="20" t="s">
        <v>57</v>
      </c>
      <c r="B63" s="16"/>
      <c r="C63" s="16"/>
      <c r="D63" s="16"/>
      <c r="E63" s="16"/>
      <c r="F63" s="16"/>
      <c r="G63" s="16"/>
      <c r="H63" s="16"/>
      <c r="I63" s="1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6"/>
      <c r="U63" s="16"/>
      <c r="V63" s="16">
        <v>1499.4</v>
      </c>
      <c r="W63" s="16">
        <v>4358.4</v>
      </c>
      <c r="X63" s="16">
        <v>3888.6</v>
      </c>
      <c r="Y63" s="16">
        <v>2420.1</v>
      </c>
      <c r="Z63" s="16">
        <v>1893.2</v>
      </c>
      <c r="AA63" s="17">
        <v>1963.6</v>
      </c>
      <c r="AB63" s="18">
        <v>2024.2</v>
      </c>
      <c r="AC63" s="19">
        <v>2191.9</v>
      </c>
      <c r="AD63" s="19">
        <v>2320.8</v>
      </c>
      <c r="AE63" s="15"/>
    </row>
    <row r="64" spans="1:31" ht="22.5" customHeight="1">
      <c r="A64" s="20" t="s">
        <v>58</v>
      </c>
      <c r="B64" s="16"/>
      <c r="C64" s="16"/>
      <c r="D64" s="16"/>
      <c r="E64" s="16"/>
      <c r="F64" s="16"/>
      <c r="G64" s="16"/>
      <c r="H64" s="16"/>
      <c r="I64" s="1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6"/>
      <c r="U64" s="16"/>
      <c r="V64" s="16">
        <v>901.4</v>
      </c>
      <c r="W64" s="16">
        <v>1223.4</v>
      </c>
      <c r="X64" s="16">
        <v>1102.5</v>
      </c>
      <c r="Y64" s="16">
        <v>636.1</v>
      </c>
      <c r="Z64" s="16">
        <v>720.5</v>
      </c>
      <c r="AA64" s="17">
        <v>643.5</v>
      </c>
      <c r="AB64" s="18">
        <v>995.5</v>
      </c>
      <c r="AC64" s="19">
        <v>1037.1</v>
      </c>
      <c r="AD64" s="19">
        <v>1396.9</v>
      </c>
      <c r="AE64" s="15"/>
    </row>
    <row r="65" spans="1:31" ht="22.5" customHeight="1">
      <c r="A65" s="20" t="s">
        <v>59</v>
      </c>
      <c r="B65" s="16"/>
      <c r="C65" s="16"/>
      <c r="D65" s="16"/>
      <c r="E65" s="16"/>
      <c r="F65" s="16"/>
      <c r="G65" s="16"/>
      <c r="H65" s="16"/>
      <c r="I65" s="16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6"/>
      <c r="U65" s="16"/>
      <c r="V65" s="16">
        <v>0</v>
      </c>
      <c r="W65" s="16">
        <v>0</v>
      </c>
      <c r="X65" s="16">
        <v>0</v>
      </c>
      <c r="Y65" s="16">
        <v>18.7</v>
      </c>
      <c r="Z65" s="16"/>
      <c r="AA65" s="17">
        <v>0</v>
      </c>
      <c r="AB65" s="18">
        <v>0</v>
      </c>
      <c r="AC65" s="19">
        <v>0</v>
      </c>
      <c r="AD65" s="19">
        <v>0</v>
      </c>
      <c r="AE65" s="15"/>
    </row>
    <row r="66" spans="1:31" ht="22.5" customHeight="1">
      <c r="A66" s="20" t="s">
        <v>60</v>
      </c>
      <c r="B66" s="16"/>
      <c r="C66" s="16"/>
      <c r="D66" s="16"/>
      <c r="E66" s="16"/>
      <c r="F66" s="16"/>
      <c r="G66" s="16"/>
      <c r="H66" s="16"/>
      <c r="I66" s="1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6"/>
      <c r="U66" s="16"/>
      <c r="V66" s="16">
        <v>6.1</v>
      </c>
      <c r="W66" s="16">
        <v>209.4</v>
      </c>
      <c r="X66" s="16">
        <v>15.1</v>
      </c>
      <c r="Y66" s="16">
        <v>378.3</v>
      </c>
      <c r="Z66" s="16">
        <v>40.6</v>
      </c>
      <c r="AA66" s="17">
        <v>90.5</v>
      </c>
      <c r="AB66" s="18">
        <v>27.1</v>
      </c>
      <c r="AC66" s="19">
        <v>12.5</v>
      </c>
      <c r="AD66" s="19">
        <v>89</v>
      </c>
      <c r="AE66" s="15"/>
    </row>
    <row r="67" spans="1:31" ht="22.5" customHeight="1">
      <c r="A67" s="20" t="s">
        <v>61</v>
      </c>
      <c r="B67" s="16"/>
      <c r="C67" s="16"/>
      <c r="D67" s="16"/>
      <c r="E67" s="16"/>
      <c r="F67" s="16"/>
      <c r="G67" s="16"/>
      <c r="H67" s="16"/>
      <c r="I67" s="1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6"/>
      <c r="U67" s="16"/>
      <c r="V67" s="16">
        <v>544.5</v>
      </c>
      <c r="W67" s="16">
        <v>0</v>
      </c>
      <c r="X67" s="16">
        <v>0</v>
      </c>
      <c r="Y67" s="16">
        <v>188.5</v>
      </c>
      <c r="Z67" s="16">
        <v>-215.5</v>
      </c>
      <c r="AA67" s="17">
        <v>-33.3</v>
      </c>
      <c r="AB67" s="18">
        <v>0</v>
      </c>
      <c r="AC67" s="19">
        <v>0</v>
      </c>
      <c r="AD67" s="19">
        <v>0</v>
      </c>
      <c r="AE67" s="15"/>
    </row>
    <row r="68" spans="1:31" ht="22.5" customHeight="1">
      <c r="A68" s="20" t="s">
        <v>62</v>
      </c>
      <c r="B68" s="16"/>
      <c r="C68" s="16"/>
      <c r="D68" s="16"/>
      <c r="E68" s="16"/>
      <c r="F68" s="16"/>
      <c r="G68" s="16"/>
      <c r="H68" s="16"/>
      <c r="I68" s="1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6"/>
      <c r="U68" s="16"/>
      <c r="V68" s="16">
        <v>527.1</v>
      </c>
      <c r="W68" s="16">
        <v>0</v>
      </c>
      <c r="X68" s="16">
        <v>0</v>
      </c>
      <c r="Y68" s="16">
        <v>0</v>
      </c>
      <c r="Z68" s="16">
        <v>530.1</v>
      </c>
      <c r="AA68" s="17">
        <v>20.1</v>
      </c>
      <c r="AB68" s="18">
        <v>70.7</v>
      </c>
      <c r="AC68" s="19">
        <v>96.4</v>
      </c>
      <c r="AD68" s="19">
        <v>275.4</v>
      </c>
      <c r="AE68" s="15"/>
    </row>
    <row r="69" spans="1:31" ht="22.5" customHeight="1">
      <c r="A69" s="20" t="s">
        <v>63</v>
      </c>
      <c r="B69" s="16"/>
      <c r="C69" s="16"/>
      <c r="D69" s="16"/>
      <c r="E69" s="16"/>
      <c r="F69" s="16"/>
      <c r="G69" s="16"/>
      <c r="H69" s="16"/>
      <c r="I69" s="1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16"/>
      <c r="U69" s="16"/>
      <c r="V69" s="16">
        <v>0</v>
      </c>
      <c r="W69" s="16">
        <v>0</v>
      </c>
      <c r="X69" s="16">
        <v>0</v>
      </c>
      <c r="Y69" s="16">
        <v>0</v>
      </c>
      <c r="Z69" s="16"/>
      <c r="AA69" s="17">
        <v>0</v>
      </c>
      <c r="AB69" s="18">
        <v>0</v>
      </c>
      <c r="AC69" s="19">
        <v>0</v>
      </c>
      <c r="AD69" s="19">
        <v>0</v>
      </c>
      <c r="AE69" s="15"/>
    </row>
    <row r="70" spans="1:31" ht="22.5" customHeight="1">
      <c r="A70" s="20" t="s">
        <v>64</v>
      </c>
      <c r="B70" s="16"/>
      <c r="C70" s="16"/>
      <c r="D70" s="16"/>
      <c r="E70" s="16"/>
      <c r="F70" s="16"/>
      <c r="G70" s="16"/>
      <c r="H70" s="16"/>
      <c r="I70" s="1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16"/>
      <c r="U70" s="16"/>
      <c r="V70" s="16">
        <v>0</v>
      </c>
      <c r="W70" s="16">
        <v>0</v>
      </c>
      <c r="X70" s="16">
        <v>0</v>
      </c>
      <c r="Y70" s="16">
        <v>0</v>
      </c>
      <c r="Z70" s="16"/>
      <c r="AA70" s="17">
        <v>0</v>
      </c>
      <c r="AB70" s="18">
        <v>0</v>
      </c>
      <c r="AC70" s="19">
        <v>0</v>
      </c>
      <c r="AD70" s="19">
        <v>0</v>
      </c>
      <c r="AE70" s="15"/>
    </row>
    <row r="71" spans="1:31" ht="22.5" customHeight="1">
      <c r="A71" s="20" t="s">
        <v>65</v>
      </c>
      <c r="B71" s="16">
        <v>8.1</v>
      </c>
      <c r="C71" s="16">
        <v>7</v>
      </c>
      <c r="D71" s="16">
        <v>16.8</v>
      </c>
      <c r="E71" s="16">
        <v>67</v>
      </c>
      <c r="F71" s="16">
        <v>37.4</v>
      </c>
      <c r="G71" s="16">
        <v>98.6</v>
      </c>
      <c r="H71" s="16">
        <v>119.9</v>
      </c>
      <c r="I71" s="16">
        <v>219</v>
      </c>
      <c r="J71" s="26">
        <v>399.7</v>
      </c>
      <c r="K71" s="26">
        <v>886.9</v>
      </c>
      <c r="L71" s="26">
        <v>1363.8</v>
      </c>
      <c r="M71" s="26">
        <v>1822.1</v>
      </c>
      <c r="N71" s="26">
        <v>1501.2</v>
      </c>
      <c r="O71" s="26">
        <f>1585.8+0.8</f>
        <v>1586.6</v>
      </c>
      <c r="P71" s="26">
        <v>3841.2</v>
      </c>
      <c r="Q71" s="26">
        <f>4278.3-3</f>
        <v>4275.3</v>
      </c>
      <c r="R71" s="26">
        <f>5213.2+2.3</f>
        <v>5215.5</v>
      </c>
      <c r="S71" s="26">
        <f>7628.3-0.7</f>
        <v>7627.6</v>
      </c>
      <c r="T71" s="16">
        <v>9188.8</v>
      </c>
      <c r="U71" s="16">
        <v>4335.5</v>
      </c>
      <c r="V71" s="16">
        <v>3196.3</v>
      </c>
      <c r="W71" s="16">
        <v>2809.3</v>
      </c>
      <c r="X71" s="16">
        <v>4351.4</v>
      </c>
      <c r="Y71" s="16">
        <v>6166.7</v>
      </c>
      <c r="Z71" s="16">
        <v>5312.2</v>
      </c>
      <c r="AA71" s="17">
        <v>6556.3</v>
      </c>
      <c r="AB71" s="18">
        <v>2762.4</v>
      </c>
      <c r="AC71" s="19">
        <v>2849.9</v>
      </c>
      <c r="AD71" s="19">
        <v>1566.3</v>
      </c>
      <c r="AE71" s="15"/>
    </row>
    <row r="72" spans="1:31" ht="22.5" customHeight="1">
      <c r="A72" s="20"/>
      <c r="B72" s="16"/>
      <c r="C72" s="16"/>
      <c r="D72" s="16"/>
      <c r="E72" s="16"/>
      <c r="F72" s="16"/>
      <c r="G72" s="16"/>
      <c r="H72" s="16"/>
      <c r="I72" s="1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6"/>
      <c r="U72" s="16"/>
      <c r="V72" s="16"/>
      <c r="W72" s="16"/>
      <c r="X72" s="16"/>
      <c r="Y72" s="16"/>
      <c r="Z72" s="16"/>
      <c r="AA72" s="17"/>
      <c r="AB72" s="18"/>
      <c r="AC72" s="19"/>
      <c r="AD72" s="19"/>
      <c r="AE72" s="15"/>
    </row>
    <row r="73" spans="1:31" ht="22.5" customHeight="1" thickBot="1">
      <c r="A73" s="27" t="s">
        <v>66</v>
      </c>
      <c r="B73" s="28">
        <f>B7+B14+B21+B28+B32+B47+B49</f>
        <v>28.999999999999996</v>
      </c>
      <c r="C73" s="28">
        <f aca="true" t="shared" si="28" ref="C73:U73">C7+C14+C21+C28+C32+C47+C49</f>
        <v>31.200000000000003</v>
      </c>
      <c r="D73" s="28">
        <f t="shared" si="28"/>
        <v>62.099999999999994</v>
      </c>
      <c r="E73" s="28">
        <f t="shared" si="28"/>
        <v>188.6</v>
      </c>
      <c r="F73" s="28">
        <f t="shared" si="28"/>
        <v>168.3</v>
      </c>
      <c r="G73" s="28">
        <f t="shared" si="28"/>
        <v>319.6</v>
      </c>
      <c r="H73" s="28">
        <f t="shared" si="28"/>
        <v>424.1</v>
      </c>
      <c r="I73" s="28">
        <f t="shared" si="28"/>
        <v>614.4</v>
      </c>
      <c r="J73" s="29">
        <f t="shared" si="28"/>
        <v>1008.1999999999998</v>
      </c>
      <c r="K73" s="29">
        <f t="shared" si="28"/>
        <v>1898.6999999999998</v>
      </c>
      <c r="L73" s="29">
        <f t="shared" si="28"/>
        <v>3302.8999999999996</v>
      </c>
      <c r="M73" s="29">
        <f t="shared" si="28"/>
        <v>4304.9</v>
      </c>
      <c r="N73" s="29">
        <f t="shared" si="28"/>
        <v>4495.9</v>
      </c>
      <c r="O73" s="29">
        <f t="shared" si="28"/>
        <v>5001.099999999999</v>
      </c>
      <c r="P73" s="29">
        <f t="shared" si="28"/>
        <v>8445.3</v>
      </c>
      <c r="Q73" s="29">
        <f t="shared" si="28"/>
        <v>12280.900000000001</v>
      </c>
      <c r="R73" s="29">
        <f t="shared" si="28"/>
        <v>17203.6</v>
      </c>
      <c r="S73" s="29">
        <f t="shared" si="28"/>
        <v>21786.9</v>
      </c>
      <c r="T73" s="28">
        <f t="shared" si="28"/>
        <v>27420.199999999997</v>
      </c>
      <c r="U73" s="28">
        <f t="shared" si="28"/>
        <v>29992.9</v>
      </c>
      <c r="V73" s="28">
        <f>SUM(V7,V14,V21,V28,V32,V47,V49)</f>
        <v>42067.5</v>
      </c>
      <c r="W73" s="28">
        <f>SUM(W7+W14+W21+W28+W32+W47+W49)</f>
        <v>53758.7</v>
      </c>
      <c r="X73" s="28">
        <f>SUM(X7+X14+X21+X28+X32+X47+X49)</f>
        <v>62446.5</v>
      </c>
      <c r="Y73" s="28">
        <f>SUM(Y7+Y14+Y21+Y28+Y32+Y47+Y49)</f>
        <v>79911.2</v>
      </c>
      <c r="Z73" s="28">
        <f>SUM(Z7+Z14+Z21+Z28+Z32+Z47+Z49)</f>
        <v>89979.3</v>
      </c>
      <c r="AA73" s="28">
        <f>SUM(AA7+AA14+AA21+AA28+AA32+AA47+AA49)</f>
        <v>110550.40000000001</v>
      </c>
      <c r="AB73" s="30">
        <f>SUM(AB7,AB14,AB21,AB28,AB32,AB47,AB49)</f>
        <v>126618.49999999999</v>
      </c>
      <c r="AC73" s="30">
        <f>SUM(AC7,AC14,AC21,AC28,AC32,AC47,AC49)</f>
        <v>125904.29999999999</v>
      </c>
      <c r="AD73" s="30">
        <f>SUM(AD7,AD14,AD21,AD28,AD32,AD47,AD49)</f>
        <v>138264.8</v>
      </c>
      <c r="AE73" s="15"/>
    </row>
    <row r="74" spans="1:31" ht="15.75">
      <c r="A74" s="25" t="s">
        <v>67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31"/>
      <c r="T74" s="26"/>
      <c r="U74" s="26"/>
      <c r="V74" s="26"/>
      <c r="W74" s="26"/>
      <c r="X74" s="26"/>
      <c r="Y74" s="26"/>
      <c r="Z74" s="26"/>
      <c r="AA74" s="26"/>
      <c r="AB74" s="33"/>
      <c r="AC74" s="33"/>
      <c r="AD74" s="33"/>
      <c r="AE74" s="15"/>
    </row>
    <row r="75" s="34" customFormat="1" ht="15">
      <c r="A75" s="32" t="s">
        <v>68</v>
      </c>
    </row>
    <row r="76" s="34" customFormat="1" ht="12.75"/>
    <row r="77" s="34" customFormat="1" ht="12.75"/>
  </sheetData>
  <sheetProtection/>
  <mergeCells count="3">
    <mergeCell ref="V1:AD1"/>
    <mergeCell ref="V2:AD2"/>
    <mergeCell ref="V3:AD3"/>
  </mergeCells>
  <printOptions horizontalCentered="1" verticalCentered="1"/>
  <pageMargins left="0" right="0" top="0" bottom="0" header="0" footer="0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2010-08-27T09:54:51Z</dcterms:created>
  <dcterms:modified xsi:type="dcterms:W3CDTF">2010-08-27T14:00:55Z</dcterms:modified>
  <cp:category/>
  <cp:version/>
  <cp:contentType/>
  <cp:contentStatus/>
</cp:coreProperties>
</file>